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jvp-zadar_web\dokumenti_i_objave\"/>
    </mc:Choice>
  </mc:AlternateContent>
  <xr:revisionPtr revIDLastSave="0" documentId="8_{5EE61458-DA4F-4BFA-ABC5-01BF0FC42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4" r:id="rId1"/>
    <sheet name=" Račun prihoda i rashoda" sheetId="15" r:id="rId2"/>
    <sheet name="Prihodi i rashodi prema izvorim" sheetId="10" r:id="rId3"/>
    <sheet name="Rashodi prema funkc. klas" sheetId="11" r:id="rId4"/>
    <sheet name="Račun financiranja" sheetId="6" r:id="rId5"/>
    <sheet name="POSEBNI DIO" sheetId="12" r:id="rId6"/>
    <sheet name="ZADNJA  " sheetId="16" r:id="rId7"/>
    <sheet name="List2" sheetId="2" r:id="rId8"/>
  </sheets>
  <definedNames>
    <definedName name="_xlnm.Print_Area" localSheetId="6">'ZADNJA  '!$A$1:$H$25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4" l="1"/>
  <c r="I12" i="14"/>
  <c r="G18" i="15"/>
  <c r="H63" i="10"/>
  <c r="H60" i="10"/>
  <c r="H58" i="10"/>
  <c r="H57" i="10"/>
  <c r="H56" i="10" s="1"/>
  <c r="G31" i="15" s="1"/>
  <c r="H54" i="10"/>
  <c r="H53" i="10"/>
  <c r="H52" i="10" s="1"/>
  <c r="G29" i="15" s="1"/>
  <c r="H51" i="10"/>
  <c r="H50" i="10"/>
  <c r="G12" i="15" s="1"/>
  <c r="H49" i="10"/>
  <c r="H45" i="10"/>
  <c r="H33" i="10"/>
  <c r="H32" i="10" s="1"/>
  <c r="H31" i="10" s="1"/>
  <c r="H21" i="10"/>
  <c r="H18" i="10"/>
  <c r="H16" i="10" s="1"/>
  <c r="H12" i="10"/>
  <c r="H22" i="12"/>
  <c r="H43" i="10" s="1"/>
  <c r="H42" i="10" s="1"/>
  <c r="I22" i="12"/>
  <c r="G27" i="15" l="1"/>
  <c r="G16" i="15"/>
  <c r="H62" i="12" l="1"/>
  <c r="H61" i="12"/>
  <c r="H25" i="10" s="1"/>
  <c r="H24" i="10" s="1"/>
  <c r="H23" i="10" s="1"/>
  <c r="H59" i="12"/>
  <c r="H58" i="12" s="1"/>
  <c r="H56" i="12"/>
  <c r="H55" i="12" s="1"/>
  <c r="H53" i="12"/>
  <c r="H52" i="12" s="1"/>
  <c r="H62" i="10" s="1"/>
  <c r="H59" i="10" s="1"/>
  <c r="H49" i="12"/>
  <c r="H48" i="12" s="1"/>
  <c r="H45" i="12"/>
  <c r="H44" i="12" s="1"/>
  <c r="H41" i="12"/>
  <c r="H40" i="12"/>
  <c r="H47" i="10" s="1"/>
  <c r="H39" i="12"/>
  <c r="H35" i="12"/>
  <c r="H34" i="12" s="1"/>
  <c r="H32" i="12"/>
  <c r="H31" i="12"/>
  <c r="H29" i="12"/>
  <c r="H28" i="12" s="1"/>
  <c r="H26" i="12"/>
  <c r="H48" i="10" s="1"/>
  <c r="G15" i="15" s="1"/>
  <c r="H21" i="12"/>
  <c r="H20" i="12" s="1"/>
  <c r="H17" i="12"/>
  <c r="H16" i="12" s="1"/>
  <c r="H15" i="12" s="1"/>
  <c r="H13" i="12"/>
  <c r="H12" i="12"/>
  <c r="H11" i="12" s="1"/>
  <c r="H9" i="12"/>
  <c r="H8" i="12" s="1"/>
  <c r="H7" i="12" s="1"/>
  <c r="H25" i="12" l="1"/>
  <c r="H24" i="12" s="1"/>
  <c r="G32" i="15"/>
  <c r="G30" i="15" s="1"/>
  <c r="H55" i="10"/>
  <c r="I15" i="14" s="1"/>
  <c r="H38" i="12"/>
  <c r="H37" i="12" s="1"/>
  <c r="H46" i="10"/>
  <c r="H44" i="10" s="1"/>
  <c r="H43" i="12"/>
  <c r="G39" i="12"/>
  <c r="J41" i="12"/>
  <c r="J40" i="12" s="1"/>
  <c r="I41" i="12"/>
  <c r="I40" i="12" s="1"/>
  <c r="G41" i="12"/>
  <c r="G40" i="12" s="1"/>
  <c r="G47" i="10" s="1"/>
  <c r="G34" i="10" s="1"/>
  <c r="G33" i="10" s="1"/>
  <c r="G32" i="10" s="1"/>
  <c r="F41" i="12"/>
  <c r="F40" i="12" s="1"/>
  <c r="E41" i="12"/>
  <c r="E40" i="12" s="1"/>
  <c r="E45" i="12"/>
  <c r="E44" i="12" s="1"/>
  <c r="F45" i="12"/>
  <c r="F44" i="12" s="1"/>
  <c r="G45" i="12"/>
  <c r="G44" i="12" s="1"/>
  <c r="I45" i="12"/>
  <c r="I44" i="12" s="1"/>
  <c r="J45" i="12"/>
  <c r="J44" i="12" s="1"/>
  <c r="H19" i="12" l="1"/>
  <c r="H6" i="12" s="1"/>
  <c r="E12" i="11" s="1"/>
  <c r="E11" i="11" s="1"/>
  <c r="E10" i="11" s="1"/>
  <c r="G28" i="15"/>
  <c r="G26" i="15" s="1"/>
  <c r="G25" i="15" s="1"/>
  <c r="H41" i="10"/>
  <c r="F60" i="10"/>
  <c r="F49" i="12"/>
  <c r="H65" i="10" l="1"/>
  <c r="I14" i="14"/>
  <c r="I13" i="14" s="1"/>
  <c r="H31" i="14"/>
  <c r="G26" i="12" l="1"/>
  <c r="G45" i="10" l="1"/>
  <c r="G18" i="10"/>
  <c r="G63" i="10"/>
  <c r="G51" i="10"/>
  <c r="G50" i="10"/>
  <c r="F12" i="15" s="1"/>
  <c r="G60" i="10"/>
  <c r="G57" i="10"/>
  <c r="F58" i="10"/>
  <c r="F45" i="10"/>
  <c r="J22" i="12"/>
  <c r="J62" i="12" l="1"/>
  <c r="J61" i="12" s="1"/>
  <c r="I62" i="12"/>
  <c r="G62" i="12"/>
  <c r="G61" i="12" s="1"/>
  <c r="G25" i="10" s="1"/>
  <c r="G24" i="10" s="1"/>
  <c r="F62" i="12"/>
  <c r="F61" i="12" s="1"/>
  <c r="E62" i="12"/>
  <c r="E61" i="12" s="1"/>
  <c r="I61" i="12"/>
  <c r="I49" i="12"/>
  <c r="J49" i="12"/>
  <c r="G49" i="12"/>
  <c r="G48" i="12" s="1"/>
  <c r="F59" i="12"/>
  <c r="J35" i="12"/>
  <c r="J34" i="12" s="1"/>
  <c r="I35" i="12"/>
  <c r="I34" i="12" s="1"/>
  <c r="G35" i="12"/>
  <c r="G34" i="12" s="1"/>
  <c r="F35" i="12"/>
  <c r="F34" i="12" s="1"/>
  <c r="E35" i="12"/>
  <c r="E34" i="12" s="1"/>
  <c r="F32" i="10" l="1"/>
  <c r="E32" i="10"/>
  <c r="J26" i="12"/>
  <c r="I26" i="12"/>
  <c r="J48" i="10" l="1"/>
  <c r="I48" i="10"/>
  <c r="F16" i="10" l="1"/>
  <c r="I53" i="12" l="1"/>
  <c r="I52" i="12" s="1"/>
  <c r="J53" i="12"/>
  <c r="J14" i="12"/>
  <c r="J18" i="12"/>
  <c r="I18" i="12"/>
  <c r="I14" i="12"/>
  <c r="J10" i="12"/>
  <c r="I10" i="12"/>
  <c r="E45" i="10" l="1"/>
  <c r="E43" i="10"/>
  <c r="J56" i="12"/>
  <c r="J55" i="12" s="1"/>
  <c r="I56" i="12"/>
  <c r="I55" i="12" s="1"/>
  <c r="G56" i="12"/>
  <c r="G55" i="12" s="1"/>
  <c r="F56" i="12"/>
  <c r="F55" i="12" s="1"/>
  <c r="E56" i="12"/>
  <c r="E55" i="12" s="1"/>
  <c r="E61" i="10" s="1"/>
  <c r="F21" i="12" l="1"/>
  <c r="H14" i="15" l="1"/>
  <c r="I14" i="15"/>
  <c r="I62" i="10"/>
  <c r="J62" i="10"/>
  <c r="G58" i="10"/>
  <c r="I54" i="10"/>
  <c r="J54" i="10"/>
  <c r="G54" i="10"/>
  <c r="I53" i="10"/>
  <c r="J53" i="10"/>
  <c r="G53" i="10"/>
  <c r="I49" i="10"/>
  <c r="J49" i="10"/>
  <c r="G49" i="10"/>
  <c r="G48" i="10"/>
  <c r="I46" i="10"/>
  <c r="J46" i="10"/>
  <c r="G46" i="10"/>
  <c r="G21" i="12"/>
  <c r="F15" i="15" l="1"/>
  <c r="G44" i="10"/>
  <c r="G15" i="10"/>
  <c r="G11" i="10"/>
  <c r="H11" i="10" s="1"/>
  <c r="H10" i="10" s="1"/>
  <c r="F54" i="10"/>
  <c r="F53" i="10"/>
  <c r="F48" i="10"/>
  <c r="F43" i="10"/>
  <c r="G56" i="10"/>
  <c r="F31" i="15" s="1"/>
  <c r="F14" i="15" l="1"/>
  <c r="H15" i="10"/>
  <c r="G53" i="12"/>
  <c r="G52" i="12" s="1"/>
  <c r="G62" i="10" s="1"/>
  <c r="F53" i="12"/>
  <c r="F52" i="12" s="1"/>
  <c r="F62" i="10" s="1"/>
  <c r="E53" i="12"/>
  <c r="E52" i="12" s="1"/>
  <c r="G20" i="12"/>
  <c r="H14" i="10" l="1"/>
  <c r="G14" i="15"/>
  <c r="G11" i="15" s="1"/>
  <c r="G10" i="15" s="1"/>
  <c r="I45" i="10"/>
  <c r="I44" i="10" s="1"/>
  <c r="J45" i="10"/>
  <c r="J44" i="10" s="1"/>
  <c r="E32" i="12"/>
  <c r="E31" i="12" s="1"/>
  <c r="F32" i="12"/>
  <c r="F31" i="12" s="1"/>
  <c r="F50" i="10" s="1"/>
  <c r="F11" i="10" s="1"/>
  <c r="G32" i="12"/>
  <c r="G31" i="12" s="1"/>
  <c r="I32" i="12"/>
  <c r="I31" i="12" s="1"/>
  <c r="J32" i="12"/>
  <c r="J31" i="12" s="1"/>
  <c r="J21" i="12"/>
  <c r="I21" i="12"/>
  <c r="J43" i="10" l="1"/>
  <c r="I43" i="10"/>
  <c r="J20" i="10" l="1"/>
  <c r="I16" i="15"/>
  <c r="I20" i="10"/>
  <c r="H16" i="15"/>
  <c r="E16" i="10"/>
  <c r="G43" i="10"/>
  <c r="F16" i="15" s="1"/>
  <c r="E25" i="12"/>
  <c r="G20" i="10" l="1"/>
  <c r="H20" i="10" s="1"/>
  <c r="H19" i="10" s="1"/>
  <c r="H9" i="10" s="1"/>
  <c r="E18" i="15"/>
  <c r="F18" i="15"/>
  <c r="H12" i="14" s="1"/>
  <c r="H18" i="15"/>
  <c r="I18" i="15"/>
  <c r="D18" i="15"/>
  <c r="E11" i="15"/>
  <c r="E10" i="15" s="1"/>
  <c r="D11" i="15"/>
  <c r="F40" i="14"/>
  <c r="G37" i="14"/>
  <c r="G40" i="14" s="1"/>
  <c r="H37" i="14" s="1"/>
  <c r="H40" i="14" s="1"/>
  <c r="J37" i="14" s="1"/>
  <c r="J40" i="14" s="1"/>
  <c r="K37" i="14" s="1"/>
  <c r="K40" i="14" s="1"/>
  <c r="K23" i="14"/>
  <c r="J23" i="14"/>
  <c r="H23" i="14"/>
  <c r="G23" i="14"/>
  <c r="F23" i="14"/>
  <c r="G13" i="14"/>
  <c r="F13" i="14"/>
  <c r="G10" i="14"/>
  <c r="F10" i="14"/>
  <c r="H26" i="10" l="1"/>
  <c r="I11" i="14"/>
  <c r="I10" i="14" s="1"/>
  <c r="I16" i="14" s="1"/>
  <c r="D10" i="15"/>
  <c r="G16" i="14"/>
  <c r="F16" i="14"/>
  <c r="G31" i="14"/>
  <c r="E63" i="10" l="1"/>
  <c r="E60" i="10"/>
  <c r="E54" i="10"/>
  <c r="E53" i="10"/>
  <c r="E50" i="10"/>
  <c r="E49" i="10"/>
  <c r="E48" i="10"/>
  <c r="E46" i="10"/>
  <c r="E42" i="10"/>
  <c r="D27" i="15" s="1"/>
  <c r="E38" i="12"/>
  <c r="E49" i="12"/>
  <c r="E48" i="12" s="1"/>
  <c r="E59" i="10" l="1"/>
  <c r="E44" i="10"/>
  <c r="D28" i="15" s="1"/>
  <c r="D32" i="15" l="1"/>
  <c r="F58" i="12"/>
  <c r="J59" i="12"/>
  <c r="I59" i="12"/>
  <c r="I58" i="12" s="1"/>
  <c r="G59" i="12"/>
  <c r="G58" i="12" s="1"/>
  <c r="G43" i="12" s="1"/>
  <c r="E59" i="12"/>
  <c r="E58" i="12" s="1"/>
  <c r="J58" i="12"/>
  <c r="E9" i="12"/>
  <c r="E13" i="12"/>
  <c r="E57" i="10" l="1"/>
  <c r="E56" i="10" s="1"/>
  <c r="D31" i="15" s="1"/>
  <c r="E43" i="12"/>
  <c r="E55" i="10"/>
  <c r="D30" i="15"/>
  <c r="F57" i="10"/>
  <c r="F56" i="10" s="1"/>
  <c r="E31" i="15" s="1"/>
  <c r="E11" i="12"/>
  <c r="E12" i="12"/>
  <c r="F10" i="10"/>
  <c r="I28" i="15" l="1"/>
  <c r="H28" i="15"/>
  <c r="F28" i="15"/>
  <c r="I56" i="10" l="1"/>
  <c r="H31" i="15" s="1"/>
  <c r="J56" i="10"/>
  <c r="I31" i="15" s="1"/>
  <c r="I48" i="12" l="1"/>
  <c r="J48" i="12"/>
  <c r="J60" i="10" l="1"/>
  <c r="J43" i="12"/>
  <c r="I60" i="10"/>
  <c r="I43" i="12"/>
  <c r="I9" i="12"/>
  <c r="G29" i="12"/>
  <c r="E24" i="10" l="1"/>
  <c r="F21" i="10"/>
  <c r="E21" i="10"/>
  <c r="F12" i="10"/>
  <c r="E12" i="10"/>
  <c r="E52" i="10"/>
  <c r="E41" i="10" l="1"/>
  <c r="D29" i="15"/>
  <c r="D26" i="15" s="1"/>
  <c r="D25" i="15" s="1"/>
  <c r="F38" i="12"/>
  <c r="F37" i="12" s="1"/>
  <c r="F46" i="10" s="1"/>
  <c r="E24" i="12"/>
  <c r="J20" i="12"/>
  <c r="J17" i="12"/>
  <c r="J16" i="12" s="1"/>
  <c r="J15" i="12" s="1"/>
  <c r="F17" i="12"/>
  <c r="F16" i="12" s="1"/>
  <c r="F15" i="12" s="1"/>
  <c r="F48" i="12"/>
  <c r="F43" i="12" s="1"/>
  <c r="J38" i="12"/>
  <c r="J37" i="12" s="1"/>
  <c r="I38" i="12"/>
  <c r="I37" i="12" s="1"/>
  <c r="G38" i="12"/>
  <c r="G37" i="12" s="1"/>
  <c r="E37" i="12"/>
  <c r="J29" i="12"/>
  <c r="J28" i="12" s="1"/>
  <c r="I29" i="12"/>
  <c r="I28" i="12" s="1"/>
  <c r="F29" i="12"/>
  <c r="F28" i="12" s="1"/>
  <c r="F49" i="10" s="1"/>
  <c r="E29" i="12"/>
  <c r="E28" i="12" s="1"/>
  <c r="G28" i="12"/>
  <c r="J25" i="12"/>
  <c r="J24" i="12" s="1"/>
  <c r="J17" i="10" s="1"/>
  <c r="J16" i="10" s="1"/>
  <c r="I25" i="12"/>
  <c r="I24" i="12" s="1"/>
  <c r="G25" i="12"/>
  <c r="G24" i="12" s="1"/>
  <c r="F25" i="12"/>
  <c r="F24" i="12" s="1"/>
  <c r="F20" i="12"/>
  <c r="E21" i="12"/>
  <c r="E20" i="12" s="1"/>
  <c r="I17" i="12"/>
  <c r="I16" i="12" s="1"/>
  <c r="I15" i="12" s="1"/>
  <c r="G17" i="12"/>
  <c r="G16" i="12" s="1"/>
  <c r="G15" i="12" s="1"/>
  <c r="E17" i="12"/>
  <c r="E16" i="12" s="1"/>
  <c r="E15" i="12" s="1"/>
  <c r="J13" i="12"/>
  <c r="J12" i="12" s="1"/>
  <c r="J11" i="12" s="1"/>
  <c r="I13" i="12"/>
  <c r="I12" i="12" s="1"/>
  <c r="I11" i="12" s="1"/>
  <c r="G13" i="12"/>
  <c r="G12" i="12" s="1"/>
  <c r="G11" i="12" s="1"/>
  <c r="F13" i="12"/>
  <c r="F12" i="12" s="1"/>
  <c r="F11" i="12" s="1"/>
  <c r="J9" i="12"/>
  <c r="J8" i="12" s="1"/>
  <c r="J7" i="12" s="1"/>
  <c r="G9" i="12"/>
  <c r="G8" i="12" s="1"/>
  <c r="G7" i="12" s="1"/>
  <c r="F9" i="12"/>
  <c r="F8" i="12" s="1"/>
  <c r="F7" i="12" s="1"/>
  <c r="E8" i="12"/>
  <c r="E7" i="12" s="1"/>
  <c r="I8" i="12"/>
  <c r="I7" i="12" s="1"/>
  <c r="F42" i="10"/>
  <c r="E27" i="15" s="1"/>
  <c r="F52" i="10"/>
  <c r="E29" i="15" s="1"/>
  <c r="J42" i="10"/>
  <c r="I27" i="15" s="1"/>
  <c r="G42" i="10"/>
  <c r="F27" i="15" s="1"/>
  <c r="G31" i="10"/>
  <c r="F31" i="10"/>
  <c r="E31" i="10"/>
  <c r="G19" i="10"/>
  <c r="F19" i="10"/>
  <c r="E19" i="10"/>
  <c r="J19" i="10"/>
  <c r="I19" i="10"/>
  <c r="E14" i="10"/>
  <c r="J14" i="10"/>
  <c r="G14" i="10"/>
  <c r="E10" i="10"/>
  <c r="I52" i="10"/>
  <c r="H29" i="15" s="1"/>
  <c r="G52" i="10"/>
  <c r="F29" i="15" s="1"/>
  <c r="I42" i="10"/>
  <c r="H27" i="15" s="1"/>
  <c r="J32" i="10"/>
  <c r="J31" i="10" s="1"/>
  <c r="I32" i="10"/>
  <c r="I31" i="10" s="1"/>
  <c r="J23" i="10"/>
  <c r="I23" i="10"/>
  <c r="G23" i="10"/>
  <c r="F23" i="10"/>
  <c r="E23" i="10"/>
  <c r="J21" i="10"/>
  <c r="I21" i="10"/>
  <c r="G21" i="10"/>
  <c r="I14" i="10"/>
  <c r="J12" i="10"/>
  <c r="I12" i="10"/>
  <c r="G12" i="10"/>
  <c r="J10" i="10"/>
  <c r="I10" i="10"/>
  <c r="G10" i="10"/>
  <c r="G19" i="12" l="1"/>
  <c r="G6" i="12"/>
  <c r="I17" i="10"/>
  <c r="I16" i="10" s="1"/>
  <c r="I9" i="10" s="1"/>
  <c r="J11" i="14" s="1"/>
  <c r="G16" i="10"/>
  <c r="G9" i="10" s="1"/>
  <c r="G26" i="10" s="1"/>
  <c r="F63" i="10"/>
  <c r="F15" i="10"/>
  <c r="F14" i="10" s="1"/>
  <c r="F9" i="10" s="1"/>
  <c r="F26" i="10" s="1"/>
  <c r="F44" i="10"/>
  <c r="H26" i="15"/>
  <c r="F26" i="15"/>
  <c r="I63" i="10"/>
  <c r="J63" i="10"/>
  <c r="G59" i="10"/>
  <c r="E19" i="12"/>
  <c r="F19" i="12"/>
  <c r="F6" i="12" s="1"/>
  <c r="J19" i="12"/>
  <c r="J6" i="12" s="1"/>
  <c r="J52" i="10"/>
  <c r="E65" i="10"/>
  <c r="I41" i="10"/>
  <c r="J14" i="14" s="1"/>
  <c r="G41" i="10"/>
  <c r="E9" i="10"/>
  <c r="E26" i="10" s="1"/>
  <c r="J9" i="10"/>
  <c r="K11" i="14" s="1"/>
  <c r="E6" i="12" l="1"/>
  <c r="B12" i="11" s="1"/>
  <c r="B11" i="11" s="1"/>
  <c r="B10" i="11" s="1"/>
  <c r="D12" i="11"/>
  <c r="F32" i="15"/>
  <c r="F30" i="15" s="1"/>
  <c r="F25" i="15" s="1"/>
  <c r="F11" i="15"/>
  <c r="F10" i="15" s="1"/>
  <c r="J59" i="10"/>
  <c r="I32" i="15" s="1"/>
  <c r="I30" i="15" s="1"/>
  <c r="I15" i="15"/>
  <c r="I11" i="15" s="1"/>
  <c r="I10" i="15" s="1"/>
  <c r="I59" i="10"/>
  <c r="H32" i="15" s="1"/>
  <c r="H30" i="15" s="1"/>
  <c r="H25" i="15" s="1"/>
  <c r="H15" i="15"/>
  <c r="H11" i="15" s="1"/>
  <c r="H10" i="15" s="1"/>
  <c r="F59" i="10"/>
  <c r="F55" i="10" s="1"/>
  <c r="F41" i="10"/>
  <c r="E28" i="15"/>
  <c r="E26" i="15" s="1"/>
  <c r="I29" i="15"/>
  <c r="I26" i="15" s="1"/>
  <c r="G12" i="11"/>
  <c r="I26" i="10"/>
  <c r="J10" i="14"/>
  <c r="J26" i="10"/>
  <c r="K10" i="14"/>
  <c r="H11" i="14"/>
  <c r="H10" i="14" s="1"/>
  <c r="H14" i="14"/>
  <c r="C12" i="11"/>
  <c r="J41" i="10"/>
  <c r="K14" i="14" s="1"/>
  <c r="I20" i="12"/>
  <c r="I19" i="12" s="1"/>
  <c r="I6" i="12" s="1"/>
  <c r="F12" i="11" s="1"/>
  <c r="J55" i="10" l="1"/>
  <c r="K15" i="14" s="1"/>
  <c r="K13" i="14" s="1"/>
  <c r="K16" i="14" s="1"/>
  <c r="I55" i="10"/>
  <c r="J15" i="14" s="1"/>
  <c r="J13" i="14" s="1"/>
  <c r="J16" i="14" s="1"/>
  <c r="G55" i="10"/>
  <c r="H15" i="14" s="1"/>
  <c r="H13" i="14" s="1"/>
  <c r="H16" i="14" s="1"/>
  <c r="F65" i="10"/>
  <c r="E32" i="15"/>
  <c r="E30" i="15" s="1"/>
  <c r="E25" i="15" s="1"/>
  <c r="I25" i="15"/>
  <c r="F11" i="11"/>
  <c r="F10" i="11" s="1"/>
  <c r="C11" i="11"/>
  <c r="C10" i="11" s="1"/>
  <c r="D11" i="11"/>
  <c r="D10" i="11" s="1"/>
  <c r="I65" i="10" l="1"/>
  <c r="G65" i="10"/>
  <c r="J65" i="10"/>
  <c r="G11" i="11"/>
  <c r="G10" i="11" s="1"/>
</calcChain>
</file>

<file path=xl/sharedStrings.xml><?xml version="1.0" encoding="utf-8"?>
<sst xmlns="http://schemas.openxmlformats.org/spreadsheetml/2006/main" count="307" uniqueCount="128">
  <si>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</si>
  <si>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</si>
  <si>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</si>
  <si>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</si>
  <si>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</si>
  <si>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</si>
  <si>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</si>
  <si>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</si>
  <si>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</si>
  <si>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</si>
  <si>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</si>
  <si>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</si>
  <si>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</si>
  <si>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</si>
  <si>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</si>
  <si>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</si>
  <si>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</si>
  <si>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</si>
  <si>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</si>
  <si>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</si>
  <si>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</si>
  <si>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</si>
  <si>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</si>
  <si>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</si>
  <si>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</si>
  <si>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</si>
  <si>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</si>
  <si>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</si>
  <si>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</si>
  <si>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</si>
  <si>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</si>
  <si>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</si>
  <si>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</si>
  <si>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</si>
  <si>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</si>
  <si>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</si>
  <si>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</si>
  <si>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</si>
  <si>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</si>
  <si>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</si>
  <si>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Pomoći</t>
  </si>
  <si>
    <t>Prihodi od imovine</t>
  </si>
  <si>
    <t>Prihodi od upravnih i administrativnih pristojbi, pristojbi po posebnim propisima i naknada</t>
  </si>
  <si>
    <t>Ostale Pomoći</t>
  </si>
  <si>
    <t>Prihodi za posebne namjene</t>
  </si>
  <si>
    <t>Prihodi od prodaje proizvoda i robe te pruženih usluga,prihodi od donacija te povrati po protestiranim jamstvima</t>
  </si>
  <si>
    <t>Donacije</t>
  </si>
  <si>
    <t>Kazne, upravne mjere i ostali prihodi</t>
  </si>
  <si>
    <t>Ukupno prihodi</t>
  </si>
  <si>
    <t>VIŠAK KORIŠTEN ZA POKRIĆE RASHODA</t>
  </si>
  <si>
    <t>Vlastiti izvori</t>
  </si>
  <si>
    <t>Višak prihoda poslovanja</t>
  </si>
  <si>
    <t>Financijski rashodi</t>
  </si>
  <si>
    <t>Ukupni rashodi</t>
  </si>
  <si>
    <t>03 Javni red i sigurnost</t>
  </si>
  <si>
    <t>032 Usluge protupožarne zaštite</t>
  </si>
  <si>
    <t>PROGRAM 1046</t>
  </si>
  <si>
    <t>REDOVNA DJELATNOST JVP ZADAR</t>
  </si>
  <si>
    <t>Izvor financiranja 11</t>
  </si>
  <si>
    <t>Rashodi za zaposlene standard</t>
  </si>
  <si>
    <t>Materijalni rashodi - standard</t>
  </si>
  <si>
    <t>Financijski rashodi - standard</t>
  </si>
  <si>
    <t>Višak prihoda - vlastiti prihodi</t>
  </si>
  <si>
    <t>Izvor financiranja 9201</t>
  </si>
  <si>
    <t>Izvor financiranja 31</t>
  </si>
  <si>
    <t>Redovna djelatnost JVP Zadar - izvanstandard</t>
  </si>
  <si>
    <t>Izvor financiranja 41</t>
  </si>
  <si>
    <t xml:space="preserve">Izvor financiranja 57 </t>
  </si>
  <si>
    <t>Pomoći iz nenadležnog proračuna</t>
  </si>
  <si>
    <t>Kapitalni rashodi JVP Zadar - izvanstandard</t>
  </si>
  <si>
    <t>Višak prihoda- vlastiti prihodi</t>
  </si>
  <si>
    <t>Rashodi za nabavu neproizvedene dugotrajne imovine</t>
  </si>
  <si>
    <t>Projekcija 
za 2026.</t>
  </si>
  <si>
    <t>Projekcija za 2026.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</si>
  <si>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</si>
  <si>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</si>
  <si>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</si>
  <si>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</si>
  <si>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</si>
  <si>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</si>
  <si>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</si>
  <si>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</si>
  <si>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</si>
  <si>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</si>
  <si>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</si>
  <si>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</si>
  <si>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EKONOMSKOJ KLASIFIKACIJI</t>
  </si>
  <si>
    <t>PRIHODI POSLOVANJA PREMA IZVORIMA FINANCIRANJA</t>
  </si>
  <si>
    <t>RASHODI POSLOVANJA PREMA EKONOMSKOJ KLASIFIKACIJI</t>
  </si>
  <si>
    <t>RASHODI POSLOVANJA PREMA IZVORIMA FINANCIRANJA</t>
  </si>
  <si>
    <t>Izvor financiranja 61</t>
  </si>
  <si>
    <t>Članak 2.</t>
  </si>
  <si>
    <t>VATROGASNO VIJEĆE</t>
  </si>
  <si>
    <t xml:space="preserve">  PREDSJEDNIK</t>
  </si>
  <si>
    <t>Tekući plan 2024.</t>
  </si>
  <si>
    <t>Plan za 2025.</t>
  </si>
  <si>
    <t>Projekcija plana
za 2026.</t>
  </si>
  <si>
    <t>Projekcija proračuna
za 2027.</t>
  </si>
  <si>
    <t>Izvršenje 2023</t>
  </si>
  <si>
    <t>Plan 2024.</t>
  </si>
  <si>
    <t>Projekcija za 2027.</t>
  </si>
  <si>
    <t>Izvršenje 2023.</t>
  </si>
  <si>
    <t>Projekcija 
za 2027.</t>
  </si>
  <si>
    <t>Aktivnost A104601</t>
  </si>
  <si>
    <t>Aktivnost A104602</t>
  </si>
  <si>
    <t>Aktivnost A104603</t>
  </si>
  <si>
    <t>Aktivnost A104604</t>
  </si>
  <si>
    <t>Klasa: 400-01/24-01/03</t>
  </si>
  <si>
    <t>Kapitalni projekt K1046-06</t>
  </si>
  <si>
    <t>Izvor financiranja 7</t>
  </si>
  <si>
    <t xml:space="preserve">Pomoći </t>
  </si>
  <si>
    <t>Prihodi od prodaje</t>
  </si>
  <si>
    <t>PRIJENOS MANJKA U SLJEDEĆE RAZDOBLJE</t>
  </si>
  <si>
    <t>PRIJENOS VIŠKA U SLJEDEĆE RAZDOBLJE</t>
  </si>
  <si>
    <t>Izvor financiranja 9241</t>
  </si>
  <si>
    <t>Višak prihoda - namjenski prihodi</t>
  </si>
  <si>
    <t>Višak prihoda- namj prihodi</t>
  </si>
  <si>
    <t>Namjenski prihodi</t>
  </si>
  <si>
    <t>ŽELJKO ŠOŠA</t>
  </si>
  <si>
    <t>Novi plan za 2025.</t>
  </si>
  <si>
    <t>Novi plan 2025.</t>
  </si>
  <si>
    <t xml:space="preserve"> IZMJENE I DOPUNE FINANCIJSKOG PLANA JAVNE VATROGASNE POSTROJBE ZADAR 
ZA 2025. I PROJEKCIJA ZA 2026. I 2027. GODINU</t>
  </si>
  <si>
    <t xml:space="preserve">Ur.br.: 2198-1-121-25-19                                                                             </t>
  </si>
  <si>
    <t>temelje se na Zaključku Gradonačelnika Grada Zadra od 22. prosinca 2025. godine i  stupaju na snagu prvog dana</t>
  </si>
  <si>
    <t>od dana objave na mrežnim stranicama Javne vatrogasne postrojbe Zadar.</t>
  </si>
  <si>
    <t>Zadar, 30. prosinca 2025. godine</t>
  </si>
  <si>
    <t>Ove Izmjene i dopune financijskog plana Javne vatrogasne postrojbe Zadar za 2025. i projekcije za 2026. i 2027. godinu</t>
  </si>
  <si>
    <t>Na temelju članka 46. Zakona o proračunu (Narodne novine broj 144/2021) te članka 32. i 45. Statuta Javne vatrogasne postrojbe Zadar,  Vatrogasno vijeće Javne vatrogasne postrojbe Zadar, na sjednici održanoj  30. prosinca 2025. godine usvaja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</si>
</sst>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5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0" fontId="8" fillId="0" borderId="0"/>
    <xf numFmtId="0" fontId="15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3" fillId="0" borderId="0"/>
    <xf numFmtId="164" fontId="19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0" fontId="18" fillId="2" borderId="3" xfId="0" quotePrefix="1" applyFont="1" applyFill="1" applyBorder="1" applyAlignment="1">
      <alignment horizontal="left" vertical="center" wrapText="1"/>
    </xf>
    <xf numFmtId="0" fontId="18" fillId="2" borderId="3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164" fontId="6" fillId="2" borderId="4" xfId="15" applyFont="1" applyFill="1" applyBorder="1" applyAlignment="1">
      <alignment horizontal="right"/>
    </xf>
    <xf numFmtId="164" fontId="6" fillId="2" borderId="3" xfId="15" applyFont="1" applyFill="1" applyBorder="1" applyAlignment="1">
      <alignment horizontal="right"/>
    </xf>
    <xf numFmtId="164" fontId="3" fillId="2" borderId="4" xfId="15" applyFont="1" applyFill="1" applyBorder="1" applyAlignment="1">
      <alignment horizontal="right"/>
    </xf>
    <xf numFmtId="164" fontId="3" fillId="2" borderId="3" xfId="15" applyFont="1" applyFill="1" applyBorder="1" applyAlignment="1">
      <alignment horizontal="right"/>
    </xf>
    <xf numFmtId="0" fontId="20" fillId="4" borderId="3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6" fillId="2" borderId="3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6" fillId="0" borderId="4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3" fontId="6" fillId="3" borderId="3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quotePrefix="1" applyFont="1" applyAlignment="1">
      <alignment horizontal="center" vertical="center" wrapText="1"/>
    </xf>
    <xf numFmtId="3" fontId="10" fillId="4" borderId="1" xfId="0" quotePrefix="1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horizontal="right" wrapText="1"/>
    </xf>
    <xf numFmtId="3" fontId="10" fillId="3" borderId="1" xfId="0" quotePrefix="1" applyNumberFormat="1" applyFont="1" applyFill="1" applyBorder="1" applyAlignment="1">
      <alignment horizontal="right"/>
    </xf>
    <xf numFmtId="3" fontId="10" fillId="3" borderId="3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24" fillId="0" borderId="0" xfId="0" quotePrefix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8" fillId="0" borderId="0" xfId="0" applyFont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3" fontId="6" fillId="3" borderId="3" xfId="0" quotePrefix="1" applyNumberFormat="1" applyFont="1" applyFill="1" applyBorder="1" applyAlignment="1">
      <alignment horizontal="right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>
      <alignment horizontal="righ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right"/>
    </xf>
    <xf numFmtId="0" fontId="22" fillId="0" borderId="0" xfId="11" applyFont="1"/>
    <xf numFmtId="0" fontId="17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 wrapText="1"/>
    </xf>
    <xf numFmtId="0" fontId="28" fillId="0" borderId="0" xfId="5" applyFont="1"/>
    <xf numFmtId="0" fontId="29" fillId="0" borderId="0" xfId="5" applyFont="1"/>
    <xf numFmtId="4" fontId="29" fillId="0" borderId="0" xfId="5" applyNumberFormat="1" applyFont="1"/>
    <xf numFmtId="0" fontId="22" fillId="0" borderId="0" xfId="5" applyFont="1"/>
    <xf numFmtId="0" fontId="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2" fillId="0" borderId="0" xfId="5" applyFont="1"/>
    <xf numFmtId="0" fontId="10" fillId="0" borderId="0" xfId="5" applyFont="1"/>
    <xf numFmtId="0" fontId="33" fillId="0" borderId="0" xfId="0" applyFont="1"/>
    <xf numFmtId="0" fontId="28" fillId="0" borderId="6" xfId="5" applyFont="1" applyBorder="1"/>
    <xf numFmtId="0" fontId="31" fillId="0" borderId="0" xfId="5" applyFont="1"/>
    <xf numFmtId="0" fontId="34" fillId="0" borderId="0" xfId="5" applyFont="1"/>
    <xf numFmtId="4" fontId="8" fillId="0" borderId="0" xfId="5" applyNumberFormat="1"/>
    <xf numFmtId="4" fontId="34" fillId="0" borderId="0" xfId="5" applyNumberFormat="1" applyFont="1"/>
    <xf numFmtId="0" fontId="26" fillId="2" borderId="4" xfId="0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16">
    <cellStyle name="Normal 2" xfId="2" xr:uid="{00000000-0005-0000-0000-000000000000}"/>
    <cellStyle name="Normal 3" xfId="3" xr:uid="{00000000-0005-0000-0000-000001000000}"/>
    <cellStyle name="Normal 4" xfId="1" xr:uid="{00000000-0005-0000-0000-000002000000}"/>
    <cellStyle name="Normal 5" xfId="4" xr:uid="{00000000-0005-0000-0000-000003000000}"/>
    <cellStyle name="Normal 5 2" xfId="5" xr:uid="{00000000-0005-0000-0000-000004000000}"/>
    <cellStyle name="Normal 5 3" xfId="6" xr:uid="{00000000-0005-0000-0000-000005000000}"/>
    <cellStyle name="Normal 5 4" xfId="7" xr:uid="{00000000-0005-0000-0000-000006000000}"/>
    <cellStyle name="Normal 5 4 2" xfId="8" xr:uid="{00000000-0005-0000-0000-000007000000}"/>
    <cellStyle name="Normal 5 4 3" xfId="9" xr:uid="{00000000-0005-0000-0000-000008000000}"/>
    <cellStyle name="Normal 5 4 3 2" xfId="10" xr:uid="{00000000-0005-0000-0000-000009000000}"/>
    <cellStyle name="Normal 5 4 3 2 2" xfId="11" xr:uid="{00000000-0005-0000-0000-00000A000000}"/>
    <cellStyle name="Normal 6" xfId="12" xr:uid="{00000000-0005-0000-0000-00000B000000}"/>
    <cellStyle name="Normal 6 2" xfId="13" xr:uid="{00000000-0005-0000-0000-00000C000000}"/>
    <cellStyle name="Normalno" xfId="0" builtinId="0"/>
    <cellStyle name="Obično_List4" xfId="14" xr:uid="{00000000-0005-0000-0000-00000E000000}"/>
    <cellStyle name="Zarez" xfId="1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workbookViewId="0">
      <selection activeCell="P4" sqref="P4"/>
    </sheetView>
  </sheetViews>
  <sheetFormatPr defaultRowHeight="15" x14ac:dyDescent="0.25"/>
  <cols>
    <col min="5" max="11" width="25.28515625" customWidth="1"/>
  </cols>
  <sheetData>
    <row r="1" spans="1:11" x14ac:dyDescent="0.25">
      <c r="A1" s="98" t="s">
        <v>127</v>
      </c>
    </row>
    <row r="2" spans="1:11" x14ac:dyDescent="0.25">
      <c r="A2" s="98"/>
    </row>
    <row r="3" spans="1:11" ht="42" customHeight="1" x14ac:dyDescent="0.25">
      <c r="A3" s="121" t="s">
        <v>121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.75" x14ac:dyDescent="0.25">
      <c r="A5" s="121" t="s">
        <v>25</v>
      </c>
      <c r="B5" s="121"/>
      <c r="C5" s="121"/>
      <c r="D5" s="121"/>
      <c r="E5" s="121"/>
      <c r="F5" s="121"/>
      <c r="G5" s="121"/>
      <c r="H5" s="121"/>
      <c r="I5" s="121"/>
      <c r="J5" s="122"/>
      <c r="K5" s="122"/>
    </row>
    <row r="6" spans="1:11" ht="18" x14ac:dyDescent="0.25">
      <c r="A6" s="4"/>
      <c r="B6" s="4"/>
      <c r="C6" s="4"/>
      <c r="D6" s="4"/>
      <c r="E6" s="4"/>
      <c r="F6" s="4"/>
      <c r="G6" s="4"/>
      <c r="H6" s="4"/>
      <c r="I6" s="4"/>
      <c r="J6" s="5"/>
      <c r="K6" s="5"/>
    </row>
    <row r="7" spans="1:11" ht="15.75" x14ac:dyDescent="0.25">
      <c r="A7" s="121" t="s">
        <v>33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18" x14ac:dyDescent="0.25">
      <c r="A8" s="1"/>
      <c r="B8" s="2"/>
      <c r="C8" s="2"/>
      <c r="D8" s="2"/>
      <c r="E8" s="6"/>
      <c r="F8" s="7"/>
      <c r="G8" s="7"/>
      <c r="H8" s="7"/>
      <c r="I8" s="7"/>
      <c r="J8" s="7"/>
      <c r="K8" s="26"/>
    </row>
    <row r="9" spans="1:11" ht="25.5" x14ac:dyDescent="0.25">
      <c r="A9" s="21"/>
      <c r="B9" s="22"/>
      <c r="C9" s="22"/>
      <c r="D9" s="23"/>
      <c r="E9" s="24"/>
      <c r="F9" s="3" t="s">
        <v>101</v>
      </c>
      <c r="G9" s="3" t="s">
        <v>94</v>
      </c>
      <c r="H9" s="3" t="s">
        <v>95</v>
      </c>
      <c r="I9" s="3" t="s">
        <v>120</v>
      </c>
      <c r="J9" s="3" t="s">
        <v>96</v>
      </c>
      <c r="K9" s="3" t="s">
        <v>97</v>
      </c>
    </row>
    <row r="10" spans="1:11" x14ac:dyDescent="0.25">
      <c r="A10" s="124" t="s">
        <v>0</v>
      </c>
      <c r="B10" s="125"/>
      <c r="C10" s="125"/>
      <c r="D10" s="125"/>
      <c r="E10" s="126"/>
      <c r="F10" s="31">
        <f>F11+F12</f>
        <v>3035603.33</v>
      </c>
      <c r="G10" s="31">
        <f t="shared" ref="G10:K10" si="0">G11+G12</f>
        <v>4452782.9800000004</v>
      </c>
      <c r="H10" s="31">
        <f t="shared" si="0"/>
        <v>4851984.49</v>
      </c>
      <c r="I10" s="31">
        <f t="shared" ref="I10" si="1">I11+I12</f>
        <v>5046984.49</v>
      </c>
      <c r="J10" s="31">
        <f t="shared" si="0"/>
        <v>4279386.3099999996</v>
      </c>
      <c r="K10" s="31">
        <f t="shared" si="0"/>
        <v>4331918.0109999999</v>
      </c>
    </row>
    <row r="11" spans="1:11" x14ac:dyDescent="0.25">
      <c r="A11" s="127" t="s">
        <v>74</v>
      </c>
      <c r="B11" s="128"/>
      <c r="C11" s="128"/>
      <c r="D11" s="128"/>
      <c r="E11" s="120"/>
      <c r="F11" s="32">
        <v>3027262.95</v>
      </c>
      <c r="G11" s="32">
        <v>4452782.9800000004</v>
      </c>
      <c r="H11" s="32">
        <f>+'Prihodi i rashodi prema izvorim'!G9</f>
        <v>4851784.49</v>
      </c>
      <c r="I11" s="32">
        <f>+'Prihodi i rashodi prema izvorim'!H9</f>
        <v>5046784.49</v>
      </c>
      <c r="J11" s="32">
        <f>+'Prihodi i rashodi prema izvorim'!I9</f>
        <v>4279386.3099999996</v>
      </c>
      <c r="K11" s="32">
        <f>+'Prihodi i rashodi prema izvorim'!J9</f>
        <v>4331918.0109999999</v>
      </c>
    </row>
    <row r="12" spans="1:11" x14ac:dyDescent="0.25">
      <c r="A12" s="119" t="s">
        <v>75</v>
      </c>
      <c r="B12" s="120"/>
      <c r="C12" s="120"/>
      <c r="D12" s="120"/>
      <c r="E12" s="120"/>
      <c r="F12" s="32">
        <v>8340.3799999999992</v>
      </c>
      <c r="G12" s="32"/>
      <c r="H12" s="32">
        <f>+' Račun prihoda i rashoda'!F18</f>
        <v>200</v>
      </c>
      <c r="I12" s="32">
        <f>+' Račun prihoda i rashoda'!G18</f>
        <v>200</v>
      </c>
      <c r="J12" s="32">
        <v>0</v>
      </c>
      <c r="K12" s="32">
        <v>0</v>
      </c>
    </row>
    <row r="13" spans="1:11" x14ac:dyDescent="0.25">
      <c r="A13" s="67" t="s">
        <v>1</v>
      </c>
      <c r="B13" s="68"/>
      <c r="C13" s="68"/>
      <c r="D13" s="68"/>
      <c r="E13" s="68"/>
      <c r="F13" s="31">
        <f>F14+F15</f>
        <v>2966389.7199999997</v>
      </c>
      <c r="G13" s="31">
        <f t="shared" ref="G13:K13" si="2">G14+G15</f>
        <v>4614498.0599999996</v>
      </c>
      <c r="H13" s="31">
        <f t="shared" si="2"/>
        <v>4931250.3</v>
      </c>
      <c r="I13" s="31">
        <f t="shared" ref="I13" si="3">I14+I15</f>
        <v>5126250.3</v>
      </c>
      <c r="J13" s="31">
        <f t="shared" si="2"/>
        <v>4279386.3099999996</v>
      </c>
      <c r="K13" s="31">
        <f t="shared" si="2"/>
        <v>4331918.0109999999</v>
      </c>
    </row>
    <row r="14" spans="1:11" x14ac:dyDescent="0.25">
      <c r="A14" s="129" t="s">
        <v>76</v>
      </c>
      <c r="B14" s="128"/>
      <c r="C14" s="128"/>
      <c r="D14" s="128"/>
      <c r="E14" s="128"/>
      <c r="F14" s="32">
        <v>2930651.26</v>
      </c>
      <c r="G14" s="32">
        <v>4250046.01</v>
      </c>
      <c r="H14" s="32">
        <f>+'Prihodi i rashodi prema izvorim'!G41</f>
        <v>4814850.3</v>
      </c>
      <c r="I14" s="32">
        <f>+'Prihodi i rashodi prema izvorim'!H41</f>
        <v>5009850.3</v>
      </c>
      <c r="J14" s="32">
        <f>+'Prihodi i rashodi prema izvorim'!I41</f>
        <v>4265946.3099999996</v>
      </c>
      <c r="K14" s="32">
        <f>+'Prihodi i rashodi prema izvorim'!J41</f>
        <v>4318478.0109999999</v>
      </c>
    </row>
    <row r="15" spans="1:11" x14ac:dyDescent="0.25">
      <c r="A15" s="119" t="s">
        <v>77</v>
      </c>
      <c r="B15" s="120"/>
      <c r="C15" s="120"/>
      <c r="D15" s="120"/>
      <c r="E15" s="120"/>
      <c r="F15" s="32">
        <v>35738.46</v>
      </c>
      <c r="G15" s="32">
        <v>364452.05</v>
      </c>
      <c r="H15" s="32">
        <f>+'Prihodi i rashodi prema izvorim'!G55</f>
        <v>116400</v>
      </c>
      <c r="I15" s="32">
        <f>+'Prihodi i rashodi prema izvorim'!H55</f>
        <v>116400</v>
      </c>
      <c r="J15" s="32">
        <f>+'Prihodi i rashodi prema izvorim'!I55</f>
        <v>13440</v>
      </c>
      <c r="K15" s="32">
        <f>+'Prihodi i rashodi prema izvorim'!J55</f>
        <v>13440</v>
      </c>
    </row>
    <row r="16" spans="1:11" x14ac:dyDescent="0.25">
      <c r="A16" s="130" t="s">
        <v>2</v>
      </c>
      <c r="B16" s="125"/>
      <c r="C16" s="125"/>
      <c r="D16" s="125"/>
      <c r="E16" s="125"/>
      <c r="F16" s="31">
        <f>F10-F13</f>
        <v>69213.610000000335</v>
      </c>
      <c r="G16" s="31">
        <f t="shared" ref="G16:K16" si="4">G10-G13</f>
        <v>-161715.07999999914</v>
      </c>
      <c r="H16" s="31">
        <f t="shared" si="4"/>
        <v>-79265.80999999959</v>
      </c>
      <c r="I16" s="31">
        <f t="shared" ref="I16" si="5">I10-I13</f>
        <v>-79265.80999999959</v>
      </c>
      <c r="J16" s="31">
        <f t="shared" si="4"/>
        <v>0</v>
      </c>
      <c r="K16" s="31">
        <f t="shared" si="4"/>
        <v>0</v>
      </c>
    </row>
    <row r="17" spans="1:11" ht="18" x14ac:dyDescent="0.25">
      <c r="A17" s="4"/>
      <c r="B17" s="70"/>
      <c r="C17" s="70"/>
      <c r="D17" s="70"/>
      <c r="E17" s="70"/>
      <c r="F17" s="70"/>
      <c r="G17" s="70"/>
      <c r="H17" s="71"/>
      <c r="I17" s="71"/>
      <c r="J17" s="71"/>
      <c r="K17" s="71"/>
    </row>
    <row r="18" spans="1:11" ht="15.75" x14ac:dyDescent="0.25">
      <c r="A18" s="121" t="s">
        <v>34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1" ht="18" x14ac:dyDescent="0.25">
      <c r="A19" s="4"/>
      <c r="B19" s="70"/>
      <c r="C19" s="70"/>
      <c r="D19" s="70"/>
      <c r="E19" s="70"/>
      <c r="F19" s="70"/>
      <c r="G19" s="70"/>
      <c r="H19" s="71"/>
      <c r="I19" s="71"/>
      <c r="J19" s="71"/>
      <c r="K19" s="71"/>
    </row>
    <row r="20" spans="1:11" ht="25.5" x14ac:dyDescent="0.25">
      <c r="A20" s="21"/>
      <c r="B20" s="22"/>
      <c r="C20" s="22"/>
      <c r="D20" s="23"/>
      <c r="E20" s="24"/>
      <c r="F20" s="3" t="s">
        <v>101</v>
      </c>
      <c r="G20" s="3" t="s">
        <v>94</v>
      </c>
      <c r="H20" s="3" t="s">
        <v>95</v>
      </c>
      <c r="I20" s="3" t="s">
        <v>120</v>
      </c>
      <c r="J20" s="3" t="s">
        <v>96</v>
      </c>
      <c r="K20" s="3" t="s">
        <v>97</v>
      </c>
    </row>
    <row r="21" spans="1:11" x14ac:dyDescent="0.25">
      <c r="A21" s="119" t="s">
        <v>78</v>
      </c>
      <c r="B21" s="120"/>
      <c r="C21" s="120"/>
      <c r="D21" s="120"/>
      <c r="E21" s="120"/>
      <c r="F21" s="25"/>
      <c r="G21" s="25"/>
      <c r="H21" s="25"/>
      <c r="I21" s="25"/>
      <c r="J21" s="25"/>
      <c r="K21" s="69"/>
    </row>
    <row r="22" spans="1:11" x14ac:dyDescent="0.25">
      <c r="A22" s="119" t="s">
        <v>79</v>
      </c>
      <c r="B22" s="120"/>
      <c r="C22" s="120"/>
      <c r="D22" s="120"/>
      <c r="E22" s="120"/>
      <c r="F22" s="25"/>
      <c r="G22" s="25"/>
      <c r="H22" s="25"/>
      <c r="I22" s="25"/>
      <c r="J22" s="25"/>
      <c r="K22" s="69"/>
    </row>
    <row r="23" spans="1:11" x14ac:dyDescent="0.25">
      <c r="A23" s="130" t="s">
        <v>4</v>
      </c>
      <c r="B23" s="125"/>
      <c r="C23" s="125"/>
      <c r="D23" s="125"/>
      <c r="E23" s="125"/>
      <c r="F23" s="66">
        <f>F21-F22</f>
        <v>0</v>
      </c>
      <c r="G23" s="66">
        <f t="shared" ref="G23:K23" si="6">G21-G22</f>
        <v>0</v>
      </c>
      <c r="H23" s="66">
        <f t="shared" si="6"/>
        <v>0</v>
      </c>
      <c r="I23" s="66"/>
      <c r="J23" s="66">
        <f t="shared" si="6"/>
        <v>0</v>
      </c>
      <c r="K23" s="66">
        <f t="shared" si="6"/>
        <v>0</v>
      </c>
    </row>
    <row r="24" spans="1:11" x14ac:dyDescent="0.25">
      <c r="A24" s="130" t="s">
        <v>5</v>
      </c>
      <c r="B24" s="125"/>
      <c r="C24" s="125"/>
      <c r="D24" s="125"/>
      <c r="E24" s="125"/>
      <c r="F24" s="31"/>
      <c r="G24" s="31"/>
      <c r="H24" s="31"/>
      <c r="I24" s="31"/>
      <c r="J24" s="31"/>
      <c r="K24" s="31"/>
    </row>
    <row r="25" spans="1:11" ht="18" x14ac:dyDescent="0.25">
      <c r="A25" s="72"/>
      <c r="B25" s="70"/>
      <c r="C25" s="70"/>
      <c r="D25" s="70"/>
      <c r="E25" s="70"/>
      <c r="F25" s="70"/>
      <c r="G25" s="70"/>
      <c r="H25" s="71"/>
      <c r="I25" s="71"/>
      <c r="J25" s="71"/>
      <c r="K25" s="71"/>
    </row>
    <row r="26" spans="1:11" ht="15.75" x14ac:dyDescent="0.25">
      <c r="A26" s="121" t="s">
        <v>80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 ht="15.75" x14ac:dyDescent="0.25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pans="1:11" ht="25.5" x14ac:dyDescent="0.25">
      <c r="A28" s="21"/>
      <c r="B28" s="22"/>
      <c r="C28" s="22"/>
      <c r="D28" s="23"/>
      <c r="E28" s="24"/>
      <c r="F28" s="3" t="s">
        <v>101</v>
      </c>
      <c r="G28" s="3" t="s">
        <v>94</v>
      </c>
      <c r="H28" s="3" t="s">
        <v>95</v>
      </c>
      <c r="I28" s="3" t="s">
        <v>120</v>
      </c>
      <c r="J28" s="3" t="s">
        <v>96</v>
      </c>
      <c r="K28" s="3" t="s">
        <v>97</v>
      </c>
    </row>
    <row r="29" spans="1:11" ht="15" customHeight="1" x14ac:dyDescent="0.25">
      <c r="A29" s="133" t="s">
        <v>81</v>
      </c>
      <c r="B29" s="134"/>
      <c r="C29" s="134"/>
      <c r="D29" s="134"/>
      <c r="E29" s="135"/>
      <c r="F29" s="90">
        <v>23287.87</v>
      </c>
      <c r="G29" s="90">
        <v>161715.07999999999</v>
      </c>
      <c r="H29" s="90">
        <v>79265.81</v>
      </c>
      <c r="I29" s="90">
        <v>79265.81</v>
      </c>
      <c r="J29" s="90">
        <v>0</v>
      </c>
      <c r="K29" s="91">
        <v>0</v>
      </c>
    </row>
    <row r="30" spans="1:11" ht="15" customHeight="1" x14ac:dyDescent="0.25">
      <c r="A30" s="133" t="s">
        <v>112</v>
      </c>
      <c r="B30" s="134"/>
      <c r="C30" s="134"/>
      <c r="D30" s="134"/>
      <c r="E30" s="135"/>
      <c r="F30" s="90"/>
      <c r="G30" s="90"/>
      <c r="H30" s="90">
        <v>-1964.49</v>
      </c>
      <c r="I30" s="90">
        <v>-1964.49</v>
      </c>
      <c r="J30" s="90"/>
      <c r="K30" s="91"/>
    </row>
    <row r="31" spans="1:11" ht="15" customHeight="1" x14ac:dyDescent="0.25">
      <c r="A31" s="130" t="s">
        <v>113</v>
      </c>
      <c r="B31" s="125"/>
      <c r="C31" s="125"/>
      <c r="D31" s="125"/>
      <c r="E31" s="125"/>
      <c r="F31" s="88">
        <v>92501.48</v>
      </c>
      <c r="G31" s="88">
        <f t="shared" ref="G31" si="7">G24+G29</f>
        <v>161715.07999999999</v>
      </c>
      <c r="H31" s="88">
        <f>+H29-H30</f>
        <v>81230.3</v>
      </c>
      <c r="I31" s="88">
        <f>+I29-I30</f>
        <v>81230.3</v>
      </c>
      <c r="J31" s="88">
        <v>0</v>
      </c>
      <c r="K31" s="89">
        <v>0</v>
      </c>
    </row>
    <row r="32" spans="1:11" ht="45" customHeight="1" x14ac:dyDescent="0.25">
      <c r="A32" s="124" t="s">
        <v>83</v>
      </c>
      <c r="B32" s="136"/>
      <c r="C32" s="136"/>
      <c r="D32" s="136"/>
      <c r="E32" s="137"/>
      <c r="F32" s="75"/>
      <c r="G32" s="75"/>
      <c r="H32" s="75"/>
      <c r="I32" s="75"/>
      <c r="J32" s="75"/>
      <c r="K32" s="76"/>
    </row>
    <row r="33" spans="1:11" ht="15.75" x14ac:dyDescent="0.25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</row>
    <row r="34" spans="1:11" ht="15.75" x14ac:dyDescent="0.25">
      <c r="A34" s="138" t="s">
        <v>84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</row>
    <row r="35" spans="1:11" ht="18" x14ac:dyDescent="0.25">
      <c r="A35" s="79"/>
      <c r="B35" s="80"/>
      <c r="C35" s="80"/>
      <c r="D35" s="80"/>
      <c r="E35" s="80"/>
      <c r="F35" s="80"/>
      <c r="G35" s="80"/>
      <c r="H35" s="81"/>
      <c r="I35" s="81"/>
      <c r="J35" s="81"/>
      <c r="K35" s="81"/>
    </row>
    <row r="36" spans="1:11" ht="25.5" x14ac:dyDescent="0.25">
      <c r="A36" s="82"/>
      <c r="B36" s="83"/>
      <c r="C36" s="83"/>
      <c r="D36" s="84"/>
      <c r="E36" s="85"/>
      <c r="F36" s="3" t="s">
        <v>101</v>
      </c>
      <c r="G36" s="3" t="s">
        <v>94</v>
      </c>
      <c r="H36" s="3" t="s">
        <v>95</v>
      </c>
      <c r="I36" s="3" t="s">
        <v>120</v>
      </c>
      <c r="J36" s="3" t="s">
        <v>96</v>
      </c>
      <c r="K36" s="3" t="s">
        <v>97</v>
      </c>
    </row>
    <row r="37" spans="1:11" x14ac:dyDescent="0.25">
      <c r="A37" s="133" t="s">
        <v>81</v>
      </c>
      <c r="B37" s="134"/>
      <c r="C37" s="134"/>
      <c r="D37" s="134"/>
      <c r="E37" s="135"/>
      <c r="F37" s="73">
        <v>0</v>
      </c>
      <c r="G37" s="73">
        <f>F40</f>
        <v>0</v>
      </c>
      <c r="H37" s="73">
        <f>G40</f>
        <v>0</v>
      </c>
      <c r="I37" s="73"/>
      <c r="J37" s="73">
        <f>H40</f>
        <v>0</v>
      </c>
      <c r="K37" s="74">
        <f>J40</f>
        <v>0</v>
      </c>
    </row>
    <row r="38" spans="1:11" ht="28.5" customHeight="1" x14ac:dyDescent="0.25">
      <c r="A38" s="133" t="s">
        <v>3</v>
      </c>
      <c r="B38" s="134"/>
      <c r="C38" s="134"/>
      <c r="D38" s="134"/>
      <c r="E38" s="135"/>
      <c r="F38" s="73">
        <v>0</v>
      </c>
      <c r="G38" s="73">
        <v>0</v>
      </c>
      <c r="H38" s="73">
        <v>0</v>
      </c>
      <c r="I38" s="73"/>
      <c r="J38" s="73">
        <v>0</v>
      </c>
      <c r="K38" s="74">
        <v>0</v>
      </c>
    </row>
    <row r="39" spans="1:11" x14ac:dyDescent="0.25">
      <c r="A39" s="133" t="s">
        <v>85</v>
      </c>
      <c r="B39" s="139"/>
      <c r="C39" s="139"/>
      <c r="D39" s="139"/>
      <c r="E39" s="140"/>
      <c r="F39" s="73">
        <v>0</v>
      </c>
      <c r="G39" s="73">
        <v>0</v>
      </c>
      <c r="H39" s="73">
        <v>0</v>
      </c>
      <c r="I39" s="73"/>
      <c r="J39" s="73">
        <v>0</v>
      </c>
      <c r="K39" s="74">
        <v>0</v>
      </c>
    </row>
    <row r="40" spans="1:11" ht="15" customHeight="1" x14ac:dyDescent="0.25">
      <c r="A40" s="130" t="s">
        <v>82</v>
      </c>
      <c r="B40" s="125"/>
      <c r="C40" s="125"/>
      <c r="D40" s="125"/>
      <c r="E40" s="125"/>
      <c r="F40" s="86">
        <f>F37-F38+F39</f>
        <v>0</v>
      </c>
      <c r="G40" s="86">
        <f t="shared" ref="G40:K40" si="8">G37-G38+G39</f>
        <v>0</v>
      </c>
      <c r="H40" s="86">
        <f t="shared" si="8"/>
        <v>0</v>
      </c>
      <c r="I40" s="86"/>
      <c r="J40" s="86">
        <f t="shared" si="8"/>
        <v>0</v>
      </c>
      <c r="K40" s="87">
        <f t="shared" si="8"/>
        <v>0</v>
      </c>
    </row>
    <row r="41" spans="1:11" ht="17.25" customHeight="1" x14ac:dyDescent="0.25"/>
    <row r="42" spans="1:11" x14ac:dyDescent="0.25">
      <c r="A42" s="131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spans="1:11" ht="9" customHeight="1" x14ac:dyDescent="0.25"/>
  </sheetData>
  <mergeCells count="25">
    <mergeCell ref="A42:K42"/>
    <mergeCell ref="A23:E23"/>
    <mergeCell ref="A24:E24"/>
    <mergeCell ref="A26:K26"/>
    <mergeCell ref="A29:E29"/>
    <mergeCell ref="A31:E31"/>
    <mergeCell ref="A32:E32"/>
    <mergeCell ref="A34:K34"/>
    <mergeCell ref="A37:E37"/>
    <mergeCell ref="A38:E38"/>
    <mergeCell ref="A39:E39"/>
    <mergeCell ref="A40:E40"/>
    <mergeCell ref="A30:E30"/>
    <mergeCell ref="A22:E22"/>
    <mergeCell ref="A3:K3"/>
    <mergeCell ref="A5:K5"/>
    <mergeCell ref="A7:K7"/>
    <mergeCell ref="A10:E10"/>
    <mergeCell ref="A11:E11"/>
    <mergeCell ref="A12:E12"/>
    <mergeCell ref="A14:E14"/>
    <mergeCell ref="A15:E15"/>
    <mergeCell ref="A16:E16"/>
    <mergeCell ref="A18:K18"/>
    <mergeCell ref="A21:E21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workbookViewId="0">
      <selection sqref="A1:K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9" width="25.28515625" customWidth="1"/>
  </cols>
  <sheetData>
    <row r="1" spans="1:11" ht="42" customHeight="1" x14ac:dyDescent="0.25">
      <c r="A1" s="121" t="s">
        <v>121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1" ht="15.75" customHeight="1" x14ac:dyDescent="0.25">
      <c r="A3" s="121" t="s">
        <v>25</v>
      </c>
      <c r="B3" s="121"/>
      <c r="C3" s="121"/>
      <c r="D3" s="121"/>
      <c r="E3" s="121"/>
      <c r="F3" s="121"/>
      <c r="G3" s="121"/>
      <c r="H3" s="121"/>
      <c r="I3" s="121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18" customHeight="1" x14ac:dyDescent="0.25">
      <c r="A5" s="121" t="s">
        <v>7</v>
      </c>
      <c r="B5" s="121"/>
      <c r="C5" s="121"/>
      <c r="D5" s="121"/>
      <c r="E5" s="121"/>
      <c r="F5" s="121"/>
      <c r="G5" s="121"/>
      <c r="H5" s="121"/>
      <c r="I5" s="121"/>
    </row>
    <row r="6" spans="1:11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1" ht="15.75" customHeight="1" x14ac:dyDescent="0.25">
      <c r="A7" s="121" t="s">
        <v>86</v>
      </c>
      <c r="B7" s="121"/>
      <c r="C7" s="121"/>
      <c r="D7" s="121"/>
      <c r="E7" s="121"/>
      <c r="F7" s="121"/>
      <c r="G7" s="121"/>
      <c r="H7" s="121"/>
      <c r="I7" s="121"/>
    </row>
    <row r="8" spans="1:11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11" ht="25.5" x14ac:dyDescent="0.25">
      <c r="A9" s="17" t="s">
        <v>8</v>
      </c>
      <c r="B9" s="16" t="s">
        <v>9</v>
      </c>
      <c r="C9" s="16" t="s">
        <v>6</v>
      </c>
      <c r="D9" s="16" t="s">
        <v>101</v>
      </c>
      <c r="E9" s="17" t="s">
        <v>99</v>
      </c>
      <c r="F9" s="17" t="s">
        <v>95</v>
      </c>
      <c r="G9" s="17" t="s">
        <v>119</v>
      </c>
      <c r="H9" s="17" t="s">
        <v>72</v>
      </c>
      <c r="I9" s="17" t="s">
        <v>102</v>
      </c>
    </row>
    <row r="10" spans="1:11" ht="23.25" customHeight="1" x14ac:dyDescent="0.25">
      <c r="A10" s="92"/>
      <c r="B10" s="93"/>
      <c r="C10" s="94" t="s">
        <v>0</v>
      </c>
      <c r="D10" s="96">
        <f>+D11+D18</f>
        <v>3035603.23</v>
      </c>
      <c r="E10" s="96">
        <f t="shared" ref="E10:I10" si="0">+E11+E18</f>
        <v>4452782.9800000004</v>
      </c>
      <c r="F10" s="96">
        <f t="shared" si="0"/>
        <v>4851984.49</v>
      </c>
      <c r="G10" s="96">
        <f t="shared" ref="G10" si="1">+G11+G18</f>
        <v>5046984.49</v>
      </c>
      <c r="H10" s="96">
        <f t="shared" si="0"/>
        <v>4279386.3099999996</v>
      </c>
      <c r="I10" s="96">
        <f t="shared" si="0"/>
        <v>4331918.0109999999</v>
      </c>
    </row>
    <row r="11" spans="1:11" ht="15.75" customHeight="1" x14ac:dyDescent="0.25">
      <c r="A11" s="10">
        <v>6</v>
      </c>
      <c r="B11" s="10"/>
      <c r="C11" s="10" t="s">
        <v>11</v>
      </c>
      <c r="D11" s="29">
        <f>+D12+D13+D14+D15+D16+D17</f>
        <v>3027262.85</v>
      </c>
      <c r="E11" s="29">
        <f t="shared" ref="E11:H11" si="2">+E12+E13+E14+E15+E16+E17</f>
        <v>4452782.9800000004</v>
      </c>
      <c r="F11" s="29">
        <f t="shared" si="2"/>
        <v>4851784.49</v>
      </c>
      <c r="G11" s="29">
        <f t="shared" ref="G11" si="3">+G12+G13+G14+G15+G16+G17</f>
        <v>5046784.49</v>
      </c>
      <c r="H11" s="29">
        <f t="shared" si="2"/>
        <v>4279386.3099999996</v>
      </c>
      <c r="I11" s="29">
        <f>+I12+I13+I14+I15+I16+I17</f>
        <v>4331918.0109999999</v>
      </c>
    </row>
    <row r="12" spans="1:11" ht="38.25" x14ac:dyDescent="0.25">
      <c r="A12" s="10"/>
      <c r="B12" s="14">
        <v>63</v>
      </c>
      <c r="C12" s="14" t="s">
        <v>36</v>
      </c>
      <c r="D12" s="27">
        <v>139365.71</v>
      </c>
      <c r="E12" s="28">
        <v>0</v>
      </c>
      <c r="F12" s="28">
        <f>+'Prihodi i rashodi prema izvorim'!G50</f>
        <v>2500</v>
      </c>
      <c r="G12" s="28">
        <f>+'Prihodi i rashodi prema izvorim'!H50</f>
        <v>2500</v>
      </c>
      <c r="H12" s="28">
        <v>0</v>
      </c>
      <c r="I12" s="28">
        <v>0</v>
      </c>
    </row>
    <row r="13" spans="1:11" x14ac:dyDescent="0.25">
      <c r="A13" s="10"/>
      <c r="B13" s="14">
        <v>64</v>
      </c>
      <c r="C13" s="14" t="s">
        <v>41</v>
      </c>
      <c r="D13" s="27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</row>
    <row r="14" spans="1:11" ht="51" x14ac:dyDescent="0.25">
      <c r="A14" s="10"/>
      <c r="B14" s="14">
        <v>65</v>
      </c>
      <c r="C14" s="14" t="s">
        <v>42</v>
      </c>
      <c r="D14" s="27">
        <v>12303.47</v>
      </c>
      <c r="E14" s="28">
        <v>25000</v>
      </c>
      <c r="F14" s="28">
        <f>+'Prihodi i rashodi prema izvorim'!G15</f>
        <v>10000</v>
      </c>
      <c r="G14" s="28">
        <f>+'Prihodi i rashodi prema izvorim'!H15</f>
        <v>10000</v>
      </c>
      <c r="H14" s="28">
        <f>+'Prihodi i rashodi prema izvorim'!I15</f>
        <v>10000</v>
      </c>
      <c r="I14" s="28">
        <f>+'Prihodi i rashodi prema izvorim'!J15</f>
        <v>10000</v>
      </c>
    </row>
    <row r="15" spans="1:11" ht="63.75" x14ac:dyDescent="0.25">
      <c r="A15" s="10"/>
      <c r="B15" s="14">
        <v>66</v>
      </c>
      <c r="C15" s="14" t="s">
        <v>45</v>
      </c>
      <c r="D15" s="27">
        <v>165294.35999999999</v>
      </c>
      <c r="E15" s="28">
        <v>240175</v>
      </c>
      <c r="F15" s="28">
        <f>+'Prihodi i rashodi prema izvorim'!G48+'Prihodi i rashodi prema izvorim'!G54+'Prihodi i rashodi prema izvorim'!G63+'Prihodi i rashodi prema izvorim'!G57+'Prihodi i rashodi prema izvorim'!G51-1964.49</f>
        <v>270000</v>
      </c>
      <c r="G15" s="28">
        <f>+'Prihodi i rashodi prema izvorim'!H48+'Prihodi i rashodi prema izvorim'!H54+'Prihodi i rashodi prema izvorim'!H63+'Prihodi i rashodi prema izvorim'!H57+'Prihodi i rashodi prema izvorim'!H51-1964.49</f>
        <v>270000</v>
      </c>
      <c r="H15" s="28">
        <f>+'Prihodi i rashodi prema izvorim'!I48+'Prihodi i rashodi prema izvorim'!I54+'Prihodi i rashodi prema izvorim'!I63</f>
        <v>230820.49</v>
      </c>
      <c r="I15" s="28">
        <f>+'Prihodi i rashodi prema izvorim'!J48+'Prihodi i rashodi prema izvorim'!J54+'Prihodi i rashodi prema izvorim'!J63</f>
        <v>230820.49</v>
      </c>
    </row>
    <row r="16" spans="1:11" ht="38.25" x14ac:dyDescent="0.25">
      <c r="A16" s="11"/>
      <c r="B16" s="11">
        <v>67</v>
      </c>
      <c r="C16" s="14" t="s">
        <v>37</v>
      </c>
      <c r="D16" s="27">
        <v>2708330.07</v>
      </c>
      <c r="E16" s="59">
        <v>4186007.98</v>
      </c>
      <c r="F16" s="59">
        <f>+'Prihodi i rashodi prema izvorim'!G43+'Prihodi i rashodi prema izvorim'!G45+'Prihodi i rashodi prema izvorim'!G53+1964.49</f>
        <v>4569284.49</v>
      </c>
      <c r="G16" s="59">
        <f>+'Prihodi i rashodi prema izvorim'!H43+'Prihodi i rashodi prema izvorim'!H45+'Prihodi i rashodi prema izvorim'!H53+1964.49</f>
        <v>4764284.49</v>
      </c>
      <c r="H16" s="59">
        <f>+'Prihodi i rashodi prema izvorim'!I43+'Prihodi i rashodi prema izvorim'!I45+'Prihodi i rashodi prema izvorim'!I53</f>
        <v>4038565.82</v>
      </c>
      <c r="I16" s="59">
        <f>+'Prihodi i rashodi prema izvorim'!J43+'Prihodi i rashodi prema izvorim'!J45+'Prihodi i rashodi prema izvorim'!J53</f>
        <v>4091097.5209999997</v>
      </c>
    </row>
    <row r="17" spans="1:9" ht="25.5" x14ac:dyDescent="0.25">
      <c r="A17" s="11"/>
      <c r="B17" s="11">
        <v>68</v>
      </c>
      <c r="C17" s="14" t="s">
        <v>47</v>
      </c>
      <c r="D17" s="27">
        <v>1969.24</v>
      </c>
      <c r="E17" s="28">
        <v>1600</v>
      </c>
      <c r="F17" s="28">
        <v>0</v>
      </c>
      <c r="G17" s="28">
        <v>0</v>
      </c>
      <c r="H17" s="28">
        <v>0</v>
      </c>
      <c r="I17" s="28">
        <v>0</v>
      </c>
    </row>
    <row r="18" spans="1:9" ht="25.5" x14ac:dyDescent="0.25">
      <c r="A18" s="13">
        <v>7</v>
      </c>
      <c r="B18" s="13"/>
      <c r="C18" s="18" t="s">
        <v>13</v>
      </c>
      <c r="D18" s="97">
        <f>+D19</f>
        <v>8340.3799999999992</v>
      </c>
      <c r="E18" s="97">
        <f t="shared" ref="E18:I18" si="4">+E19</f>
        <v>0</v>
      </c>
      <c r="F18" s="97">
        <f t="shared" si="4"/>
        <v>200</v>
      </c>
      <c r="G18" s="97">
        <f t="shared" si="4"/>
        <v>200</v>
      </c>
      <c r="H18" s="97">
        <f t="shared" si="4"/>
        <v>0</v>
      </c>
      <c r="I18" s="97">
        <f t="shared" si="4"/>
        <v>0</v>
      </c>
    </row>
    <row r="19" spans="1:9" ht="38.25" x14ac:dyDescent="0.25">
      <c r="A19" s="14"/>
      <c r="B19" s="14">
        <v>72</v>
      </c>
      <c r="C19" s="19" t="s">
        <v>35</v>
      </c>
      <c r="D19" s="95">
        <v>8340.3799999999992</v>
      </c>
      <c r="E19" s="8">
        <v>0</v>
      </c>
      <c r="F19" s="8">
        <v>200</v>
      </c>
      <c r="G19" s="8">
        <v>200</v>
      </c>
      <c r="H19" s="8">
        <v>0</v>
      </c>
      <c r="I19" s="9">
        <v>0</v>
      </c>
    </row>
    <row r="22" spans="1:9" ht="15.75" x14ac:dyDescent="0.25">
      <c r="A22" s="121" t="s">
        <v>88</v>
      </c>
      <c r="B22" s="141"/>
      <c r="C22" s="141"/>
      <c r="D22" s="141"/>
      <c r="E22" s="141"/>
      <c r="F22" s="141"/>
      <c r="G22" s="141"/>
      <c r="H22" s="141"/>
      <c r="I22" s="141"/>
    </row>
    <row r="23" spans="1:9" ht="18" x14ac:dyDescent="0.25">
      <c r="A23" s="4"/>
      <c r="B23" s="4"/>
      <c r="C23" s="4"/>
      <c r="D23" s="4"/>
      <c r="E23" s="4"/>
      <c r="F23" s="4"/>
      <c r="G23" s="4"/>
      <c r="H23" s="5"/>
      <c r="I23" s="5"/>
    </row>
    <row r="24" spans="1:9" ht="25.5" x14ac:dyDescent="0.25">
      <c r="A24" s="17" t="s">
        <v>8</v>
      </c>
      <c r="B24" s="16" t="s">
        <v>9</v>
      </c>
      <c r="C24" s="16" t="s">
        <v>14</v>
      </c>
      <c r="D24" s="16" t="s">
        <v>101</v>
      </c>
      <c r="E24" s="17" t="s">
        <v>99</v>
      </c>
      <c r="F24" s="17" t="s">
        <v>95</v>
      </c>
      <c r="G24" s="17"/>
      <c r="H24" s="17" t="s">
        <v>72</v>
      </c>
      <c r="I24" s="17" t="s">
        <v>102</v>
      </c>
    </row>
    <row r="25" spans="1:9" ht="28.5" customHeight="1" x14ac:dyDescent="0.25">
      <c r="A25" s="92"/>
      <c r="B25" s="93"/>
      <c r="C25" s="94" t="s">
        <v>1</v>
      </c>
      <c r="D25" s="96">
        <f>+D26+D30</f>
        <v>2966389.72</v>
      </c>
      <c r="E25" s="96">
        <f t="shared" ref="E25:I25" si="5">+E26+E30</f>
        <v>4614498.0599999996</v>
      </c>
      <c r="F25" s="96">
        <f t="shared" si="5"/>
        <v>4931250.3</v>
      </c>
      <c r="G25" s="96">
        <f t="shared" ref="G25" si="6">+G26+G30</f>
        <v>5126250.3</v>
      </c>
      <c r="H25" s="96">
        <f t="shared" si="5"/>
        <v>4279386.3099999996</v>
      </c>
      <c r="I25" s="96">
        <f t="shared" si="5"/>
        <v>4331918.0109999999</v>
      </c>
    </row>
    <row r="26" spans="1:9" ht="15.75" customHeight="1" x14ac:dyDescent="0.25">
      <c r="A26" s="10">
        <v>3</v>
      </c>
      <c r="B26" s="10"/>
      <c r="C26" s="10" t="s">
        <v>15</v>
      </c>
      <c r="D26" s="29">
        <f>+D27+D28+D29</f>
        <v>2930651.2600000002</v>
      </c>
      <c r="E26" s="29">
        <f t="shared" ref="E26:I26" si="7">+E27+E28+E29</f>
        <v>4250046.01</v>
      </c>
      <c r="F26" s="29">
        <f t="shared" si="7"/>
        <v>4814850.3</v>
      </c>
      <c r="G26" s="29">
        <f t="shared" ref="G26" si="8">+G27+G28+G29</f>
        <v>5009850.3</v>
      </c>
      <c r="H26" s="29">
        <f t="shared" si="7"/>
        <v>4265946.3099999996</v>
      </c>
      <c r="I26" s="29">
        <f t="shared" si="7"/>
        <v>4318478.0109999999</v>
      </c>
    </row>
    <row r="27" spans="1:9" ht="15.75" customHeight="1" x14ac:dyDescent="0.25">
      <c r="A27" s="10"/>
      <c r="B27" s="14">
        <v>31</v>
      </c>
      <c r="C27" s="14" t="s">
        <v>16</v>
      </c>
      <c r="D27" s="28">
        <f>+'Prihodi i rashodi prema izvorim'!E42</f>
        <v>2528509.1</v>
      </c>
      <c r="E27" s="28">
        <f>+'Prihodi i rashodi prema izvorim'!F42</f>
        <v>3720210.26</v>
      </c>
      <c r="F27" s="28">
        <f>+'Prihodi i rashodi prema izvorim'!G42</f>
        <v>4360480</v>
      </c>
      <c r="G27" s="28">
        <f>+'Prihodi i rashodi prema izvorim'!H42</f>
        <v>4555480</v>
      </c>
      <c r="H27" s="28">
        <f>+'Prihodi i rashodi prema izvorim'!I42</f>
        <v>3831725.82</v>
      </c>
      <c r="I27" s="28">
        <f>+'Prihodi i rashodi prema izvorim'!J42</f>
        <v>3884257.5209999997</v>
      </c>
    </row>
    <row r="28" spans="1:9" x14ac:dyDescent="0.25">
      <c r="A28" s="11"/>
      <c r="B28" s="11">
        <v>32</v>
      </c>
      <c r="C28" s="11" t="s">
        <v>28</v>
      </c>
      <c r="D28" s="28">
        <f>+'Prihodi i rashodi prema izvorim'!E44</f>
        <v>401441.66</v>
      </c>
      <c r="E28" s="28">
        <f>+'Prihodi i rashodi prema izvorim'!F44</f>
        <v>529435.75</v>
      </c>
      <c r="F28" s="28">
        <f>+'Prihodi i rashodi prema izvorim'!G44</f>
        <v>453970.30000000005</v>
      </c>
      <c r="G28" s="28">
        <f>+'Prihodi i rashodi prema izvorim'!H44</f>
        <v>453970.30000000005</v>
      </c>
      <c r="H28" s="28">
        <f>+'Prihodi i rashodi prema izvorim'!I44</f>
        <v>433804.49</v>
      </c>
      <c r="I28" s="28">
        <f>+'Prihodi i rashodi prema izvorim'!J44</f>
        <v>433804.49</v>
      </c>
    </row>
    <row r="29" spans="1:9" x14ac:dyDescent="0.25">
      <c r="A29" s="11"/>
      <c r="B29" s="11">
        <v>34</v>
      </c>
      <c r="C29" s="11" t="s">
        <v>52</v>
      </c>
      <c r="D29" s="28">
        <f>+'Prihodi i rashodi prema izvorim'!E52</f>
        <v>700.5</v>
      </c>
      <c r="E29" s="28">
        <f>+'Prihodi i rashodi prema izvorim'!F52</f>
        <v>400</v>
      </c>
      <c r="F29" s="28">
        <f>+'Prihodi i rashodi prema izvorim'!G52</f>
        <v>400</v>
      </c>
      <c r="G29" s="28">
        <f>+'Prihodi i rashodi prema izvorim'!H52</f>
        <v>400</v>
      </c>
      <c r="H29" s="28">
        <f>+'Prihodi i rashodi prema izvorim'!I52</f>
        <v>416</v>
      </c>
      <c r="I29" s="28">
        <f>+'Prihodi i rashodi prema izvorim'!J52</f>
        <v>416</v>
      </c>
    </row>
    <row r="30" spans="1:9" ht="25.5" x14ac:dyDescent="0.25">
      <c r="A30" s="13">
        <v>4</v>
      </c>
      <c r="B30" s="13"/>
      <c r="C30" s="18" t="s">
        <v>17</v>
      </c>
      <c r="D30" s="29">
        <f>+D31+D32</f>
        <v>35738.460000000006</v>
      </c>
      <c r="E30" s="29">
        <f t="shared" ref="E30:I30" si="9">+E31+E32</f>
        <v>364452.05</v>
      </c>
      <c r="F30" s="29">
        <f t="shared" si="9"/>
        <v>116400</v>
      </c>
      <c r="G30" s="29">
        <f t="shared" ref="G30" si="10">+G31+G32</f>
        <v>116400</v>
      </c>
      <c r="H30" s="29">
        <f t="shared" si="9"/>
        <v>13440</v>
      </c>
      <c r="I30" s="29">
        <f t="shared" si="9"/>
        <v>13440</v>
      </c>
    </row>
    <row r="31" spans="1:9" ht="38.25" x14ac:dyDescent="0.25">
      <c r="A31" s="14"/>
      <c r="B31" s="14">
        <v>41</v>
      </c>
      <c r="C31" s="19" t="s">
        <v>71</v>
      </c>
      <c r="D31" s="28">
        <f>+'Prihodi i rashodi prema izvorim'!E56</f>
        <v>10000</v>
      </c>
      <c r="E31" s="28">
        <f>+'Prihodi i rashodi prema izvorim'!F56</f>
        <v>271777.05</v>
      </c>
      <c r="F31" s="28">
        <f>+'Prihodi i rashodi prema izvorim'!G56</f>
        <v>15500</v>
      </c>
      <c r="G31" s="28">
        <f>+'Prihodi i rashodi prema izvorim'!H56</f>
        <v>15500</v>
      </c>
      <c r="H31" s="28">
        <f>+'Prihodi i rashodi prema izvorim'!I56</f>
        <v>0</v>
      </c>
      <c r="I31" s="28">
        <f>+'Prihodi i rashodi prema izvorim'!J56</f>
        <v>0</v>
      </c>
    </row>
    <row r="32" spans="1:9" ht="38.25" x14ac:dyDescent="0.25">
      <c r="A32" s="14"/>
      <c r="B32" s="14">
        <v>42</v>
      </c>
      <c r="C32" s="19" t="s">
        <v>38</v>
      </c>
      <c r="D32" s="28">
        <f>+'Prihodi i rashodi prema izvorim'!E59</f>
        <v>25738.460000000003</v>
      </c>
      <c r="E32" s="28">
        <f>+'Prihodi i rashodi prema izvorim'!F59</f>
        <v>92675</v>
      </c>
      <c r="F32" s="28">
        <f>+'Prihodi i rashodi prema izvorim'!G59</f>
        <v>100900</v>
      </c>
      <c r="G32" s="28">
        <f>+'Prihodi i rashodi prema izvorim'!H59</f>
        <v>100900</v>
      </c>
      <c r="H32" s="28">
        <f>+'Prihodi i rashodi prema izvorim'!I59</f>
        <v>13440</v>
      </c>
      <c r="I32" s="28">
        <f>+'Prihodi i rashodi prema izvorim'!J59</f>
        <v>13440</v>
      </c>
    </row>
  </sheetData>
  <mergeCells count="5">
    <mergeCell ref="A3:I3"/>
    <mergeCell ref="A5:I5"/>
    <mergeCell ref="A7:I7"/>
    <mergeCell ref="A22:I22"/>
    <mergeCell ref="A1:K1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7"/>
  <sheetViews>
    <sheetView topLeftCell="G1" zoomScale="120" zoomScaleNormal="120" workbookViewId="0">
      <selection activeCell="X7" sqref="X7"/>
    </sheetView>
  </sheetViews>
  <sheetFormatPr defaultRowHeight="15" x14ac:dyDescent="0.25"/>
  <cols>
    <col min="1" max="2" width="4.85546875" customWidth="1"/>
    <col min="3" max="3" width="7.85546875" customWidth="1"/>
    <col min="4" max="4" width="25.28515625" customWidth="1"/>
    <col min="5" max="5" width="13.5703125" customWidth="1"/>
    <col min="6" max="6" width="15.42578125" customWidth="1"/>
    <col min="7" max="7" width="15.28515625" customWidth="1"/>
    <col min="8" max="8" width="14.85546875" customWidth="1"/>
    <col min="9" max="9" width="14.28515625" customWidth="1"/>
    <col min="10" max="10" width="14.5703125" customWidth="1"/>
  </cols>
  <sheetData>
    <row r="1" spans="1:10" ht="42" customHeight="1" x14ac:dyDescent="0.25">
      <c r="A1" s="121" t="s">
        <v>121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21" t="s">
        <v>25</v>
      </c>
      <c r="B3" s="121"/>
      <c r="C3" s="121"/>
      <c r="D3" s="121"/>
      <c r="E3" s="121"/>
      <c r="F3" s="121"/>
      <c r="G3" s="121"/>
      <c r="H3" s="121"/>
      <c r="I3" s="122"/>
      <c r="J3" s="122"/>
    </row>
    <row r="4" spans="1:10" ht="18" customHeight="1" x14ac:dyDescent="0.25">
      <c r="A4" s="121" t="s">
        <v>7</v>
      </c>
      <c r="B4" s="123"/>
      <c r="C4" s="123"/>
      <c r="D4" s="123"/>
      <c r="E4" s="123"/>
      <c r="F4" s="123"/>
      <c r="G4" s="123"/>
      <c r="H4" s="123"/>
      <c r="I4" s="123"/>
      <c r="J4" s="123"/>
    </row>
    <row r="5" spans="1:10" ht="18" x14ac:dyDescent="0.25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5.75" x14ac:dyDescent="0.25">
      <c r="A6" s="121" t="s">
        <v>87</v>
      </c>
      <c r="B6" s="141"/>
      <c r="C6" s="141"/>
      <c r="D6" s="141"/>
      <c r="E6" s="141"/>
      <c r="F6" s="141"/>
      <c r="G6" s="141"/>
      <c r="H6" s="141"/>
      <c r="I6" s="141"/>
      <c r="J6" s="141"/>
    </row>
    <row r="7" spans="1:10" ht="18" x14ac:dyDescent="0.25">
      <c r="A7" s="4"/>
      <c r="B7" s="4"/>
      <c r="C7" s="4"/>
      <c r="D7" s="4"/>
      <c r="E7" s="4"/>
      <c r="F7" s="4"/>
      <c r="G7" s="4"/>
      <c r="H7" s="4"/>
      <c r="I7" s="5"/>
      <c r="J7" s="57"/>
    </row>
    <row r="8" spans="1:10" ht="38.25" customHeight="1" x14ac:dyDescent="0.25">
      <c r="A8" s="44" t="s">
        <v>8</v>
      </c>
      <c r="B8" s="45" t="s">
        <v>9</v>
      </c>
      <c r="C8" s="16" t="s">
        <v>10</v>
      </c>
      <c r="D8" s="16" t="s">
        <v>6</v>
      </c>
      <c r="E8" s="16" t="s">
        <v>101</v>
      </c>
      <c r="F8" s="17" t="s">
        <v>99</v>
      </c>
      <c r="G8" s="17" t="s">
        <v>95</v>
      </c>
      <c r="H8" s="17" t="s">
        <v>120</v>
      </c>
      <c r="I8" s="17" t="s">
        <v>73</v>
      </c>
      <c r="J8" s="17" t="s">
        <v>100</v>
      </c>
    </row>
    <row r="9" spans="1:10" ht="15.75" customHeight="1" x14ac:dyDescent="0.25">
      <c r="A9" s="10">
        <v>6</v>
      </c>
      <c r="B9" s="10"/>
      <c r="C9" s="10"/>
      <c r="D9" s="10" t="s">
        <v>11</v>
      </c>
      <c r="E9" s="46">
        <f t="shared" ref="E9:J9" si="0">+E10+E12+E14+E16+E19+E21</f>
        <v>3027262.95</v>
      </c>
      <c r="F9" s="46">
        <f t="shared" si="0"/>
        <v>4452782.9800000004</v>
      </c>
      <c r="G9" s="47">
        <f t="shared" si="0"/>
        <v>4851784.49</v>
      </c>
      <c r="H9" s="47">
        <f t="shared" si="0"/>
        <v>5046784.49</v>
      </c>
      <c r="I9" s="47">
        <f t="shared" si="0"/>
        <v>4279386.3099999996</v>
      </c>
      <c r="J9" s="47">
        <f t="shared" si="0"/>
        <v>4331918.0109999999</v>
      </c>
    </row>
    <row r="10" spans="1:10" ht="38.25" x14ac:dyDescent="0.25">
      <c r="A10" s="10"/>
      <c r="B10" s="10">
        <v>63</v>
      </c>
      <c r="C10" s="10"/>
      <c r="D10" s="10" t="s">
        <v>36</v>
      </c>
      <c r="E10" s="46">
        <f t="shared" ref="E10:J10" si="1">+E11</f>
        <v>139365.71</v>
      </c>
      <c r="F10" s="47">
        <f t="shared" si="1"/>
        <v>0</v>
      </c>
      <c r="G10" s="47">
        <f t="shared" si="1"/>
        <v>2500</v>
      </c>
      <c r="H10" s="47">
        <f t="shared" si="1"/>
        <v>2500</v>
      </c>
      <c r="I10" s="47">
        <f t="shared" si="1"/>
        <v>0</v>
      </c>
      <c r="J10" s="47">
        <f t="shared" si="1"/>
        <v>0</v>
      </c>
    </row>
    <row r="11" spans="1:10" x14ac:dyDescent="0.25">
      <c r="A11" s="11"/>
      <c r="B11" s="11"/>
      <c r="C11" s="12">
        <v>57</v>
      </c>
      <c r="D11" s="12" t="s">
        <v>43</v>
      </c>
      <c r="E11" s="48">
        <v>139365.71</v>
      </c>
      <c r="F11" s="49">
        <f>+F50</f>
        <v>0</v>
      </c>
      <c r="G11" s="49">
        <f>+G50</f>
        <v>2500</v>
      </c>
      <c r="H11" s="49">
        <f>+G11</f>
        <v>2500</v>
      </c>
      <c r="I11" s="49">
        <v>0</v>
      </c>
      <c r="J11" s="49">
        <v>0</v>
      </c>
    </row>
    <row r="12" spans="1:10" x14ac:dyDescent="0.25">
      <c r="A12" s="11"/>
      <c r="B12" s="20">
        <v>64</v>
      </c>
      <c r="C12" s="35"/>
      <c r="D12" s="10" t="s">
        <v>41</v>
      </c>
      <c r="E12" s="46">
        <f t="shared" ref="E12:J12" si="2">+E13</f>
        <v>0.1</v>
      </c>
      <c r="F12" s="47">
        <f t="shared" si="2"/>
        <v>0</v>
      </c>
      <c r="G12" s="47">
        <f t="shared" si="2"/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</row>
    <row r="13" spans="1:10" x14ac:dyDescent="0.25">
      <c r="A13" s="11"/>
      <c r="B13" s="20"/>
      <c r="C13" s="12">
        <v>31</v>
      </c>
      <c r="D13" s="12" t="s">
        <v>32</v>
      </c>
      <c r="E13" s="48">
        <v>0.1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</row>
    <row r="14" spans="1:10" ht="51" x14ac:dyDescent="0.25">
      <c r="A14" s="11"/>
      <c r="B14" s="20">
        <v>65</v>
      </c>
      <c r="C14" s="35"/>
      <c r="D14" s="10" t="s">
        <v>42</v>
      </c>
      <c r="E14" s="46">
        <f t="shared" ref="E14:J14" si="3">+E15</f>
        <v>12303.47</v>
      </c>
      <c r="F14" s="47">
        <f t="shared" si="3"/>
        <v>25000</v>
      </c>
      <c r="G14" s="47">
        <f t="shared" si="3"/>
        <v>10000</v>
      </c>
      <c r="H14" s="47">
        <f t="shared" si="3"/>
        <v>10000</v>
      </c>
      <c r="I14" s="47">
        <f t="shared" si="3"/>
        <v>10000</v>
      </c>
      <c r="J14" s="47">
        <f t="shared" si="3"/>
        <v>10000</v>
      </c>
    </row>
    <row r="15" spans="1:10" x14ac:dyDescent="0.25">
      <c r="A15" s="11"/>
      <c r="B15" s="20"/>
      <c r="C15" s="12">
        <v>41</v>
      </c>
      <c r="D15" s="12" t="s">
        <v>44</v>
      </c>
      <c r="E15" s="48">
        <v>12303.47</v>
      </c>
      <c r="F15" s="49">
        <f>+F49</f>
        <v>25000</v>
      </c>
      <c r="G15" s="49">
        <f>+G49</f>
        <v>10000</v>
      </c>
      <c r="H15" s="49">
        <f>+G15</f>
        <v>10000</v>
      </c>
      <c r="I15" s="49">
        <v>10000</v>
      </c>
      <c r="J15" s="49">
        <v>10000</v>
      </c>
    </row>
    <row r="16" spans="1:10" ht="63.75" x14ac:dyDescent="0.25">
      <c r="A16" s="11"/>
      <c r="B16" s="20">
        <v>66</v>
      </c>
      <c r="C16" s="35"/>
      <c r="D16" s="10" t="s">
        <v>45</v>
      </c>
      <c r="E16" s="46">
        <f>+E17</f>
        <v>165294.35999999999</v>
      </c>
      <c r="F16" s="47">
        <f>+F17+F18</f>
        <v>240175</v>
      </c>
      <c r="G16" s="47">
        <f>+G17+G18</f>
        <v>270000</v>
      </c>
      <c r="H16" s="47">
        <f>+H17+H18</f>
        <v>270000</v>
      </c>
      <c r="I16" s="47">
        <f t="shared" ref="I16:J16" si="4">+I17+I18</f>
        <v>230820.49</v>
      </c>
      <c r="J16" s="47">
        <f t="shared" si="4"/>
        <v>230820.49</v>
      </c>
    </row>
    <row r="17" spans="1:10" x14ac:dyDescent="0.25">
      <c r="A17" s="11"/>
      <c r="B17" s="20"/>
      <c r="C17" s="12">
        <v>31</v>
      </c>
      <c r="D17" s="12" t="s">
        <v>32</v>
      </c>
      <c r="E17" s="48">
        <v>165294.35999999999</v>
      </c>
      <c r="F17" s="49">
        <v>210000</v>
      </c>
      <c r="G17" s="49">
        <v>250000</v>
      </c>
      <c r="H17" s="49">
        <v>250000</v>
      </c>
      <c r="I17" s="49">
        <f>+'POSEBNI DIO'!I24+'POSEBNI DIO'!I44</f>
        <v>230820.49</v>
      </c>
      <c r="J17" s="49">
        <f>+'POSEBNI DIO'!J24+'POSEBNI DIO'!J44</f>
        <v>230820.49</v>
      </c>
    </row>
    <row r="18" spans="1:10" x14ac:dyDescent="0.25">
      <c r="A18" s="11"/>
      <c r="B18" s="20"/>
      <c r="C18" s="12">
        <v>6103</v>
      </c>
      <c r="D18" s="12" t="s">
        <v>46</v>
      </c>
      <c r="E18" s="48">
        <v>0</v>
      </c>
      <c r="F18" s="49">
        <v>30175</v>
      </c>
      <c r="G18" s="49">
        <f>+'POSEBNI DIO'!G36</f>
        <v>20000</v>
      </c>
      <c r="H18" s="49">
        <f>+'POSEBNI DIO'!H36</f>
        <v>20000</v>
      </c>
      <c r="I18" s="49">
        <v>0</v>
      </c>
      <c r="J18" s="49">
        <v>0</v>
      </c>
    </row>
    <row r="19" spans="1:10" ht="51" x14ac:dyDescent="0.25">
      <c r="A19" s="11"/>
      <c r="B19" s="20">
        <v>67</v>
      </c>
      <c r="C19" s="35"/>
      <c r="D19" s="10" t="s">
        <v>37</v>
      </c>
      <c r="E19" s="46">
        <f t="shared" ref="E19:J19" si="5">+E20</f>
        <v>2708330.07</v>
      </c>
      <c r="F19" s="47">
        <f t="shared" si="5"/>
        <v>4186007.98</v>
      </c>
      <c r="G19" s="47">
        <f t="shared" si="5"/>
        <v>4569284.49</v>
      </c>
      <c r="H19" s="47">
        <f t="shared" si="5"/>
        <v>4764284.49</v>
      </c>
      <c r="I19" s="47">
        <f t="shared" si="5"/>
        <v>4038565.82</v>
      </c>
      <c r="J19" s="47">
        <f t="shared" si="5"/>
        <v>4091097.5209999997</v>
      </c>
    </row>
    <row r="20" spans="1:10" x14ac:dyDescent="0.25">
      <c r="A20" s="11"/>
      <c r="B20" s="11"/>
      <c r="C20" s="12">
        <v>11</v>
      </c>
      <c r="D20" s="15" t="s">
        <v>12</v>
      </c>
      <c r="E20" s="48">
        <v>2708330.07</v>
      </c>
      <c r="F20" s="49">
        <v>4186007.98</v>
      </c>
      <c r="G20" s="49">
        <f>+G43+G45+G53+1964.49</f>
        <v>4569284.49</v>
      </c>
      <c r="H20" s="49">
        <f>+G20+195000</f>
        <v>4764284.49</v>
      </c>
      <c r="I20" s="49">
        <f t="shared" ref="I20:J20" si="6">+I43+I45+I53</f>
        <v>4038565.82</v>
      </c>
      <c r="J20" s="49">
        <f t="shared" si="6"/>
        <v>4091097.5209999997</v>
      </c>
    </row>
    <row r="21" spans="1:10" ht="25.5" x14ac:dyDescent="0.25">
      <c r="A21" s="11"/>
      <c r="B21" s="20">
        <v>68</v>
      </c>
      <c r="C21" s="35"/>
      <c r="D21" s="34" t="s">
        <v>47</v>
      </c>
      <c r="E21" s="46">
        <f t="shared" ref="E21:J21" si="7">+E22</f>
        <v>1969.24</v>
      </c>
      <c r="F21" s="47">
        <f t="shared" si="7"/>
        <v>1600</v>
      </c>
      <c r="G21" s="47">
        <f t="shared" si="7"/>
        <v>0</v>
      </c>
      <c r="H21" s="47">
        <f t="shared" si="7"/>
        <v>0</v>
      </c>
      <c r="I21" s="47">
        <f t="shared" si="7"/>
        <v>0</v>
      </c>
      <c r="J21" s="47">
        <f t="shared" si="7"/>
        <v>0</v>
      </c>
    </row>
    <row r="22" spans="1:10" x14ac:dyDescent="0.25">
      <c r="A22" s="11"/>
      <c r="B22" s="11"/>
      <c r="C22" s="12">
        <v>31</v>
      </c>
      <c r="D22" s="15" t="s">
        <v>32</v>
      </c>
      <c r="E22" s="48">
        <v>1969.24</v>
      </c>
      <c r="F22" s="48">
        <v>1600</v>
      </c>
      <c r="G22" s="48">
        <v>0</v>
      </c>
      <c r="H22" s="48">
        <v>0</v>
      </c>
      <c r="I22" s="48">
        <v>0</v>
      </c>
      <c r="J22" s="48">
        <v>0</v>
      </c>
    </row>
    <row r="23" spans="1:10" ht="25.5" x14ac:dyDescent="0.25">
      <c r="A23" s="13">
        <v>7</v>
      </c>
      <c r="B23" s="13"/>
      <c r="C23" s="13"/>
      <c r="D23" s="18" t="s">
        <v>13</v>
      </c>
      <c r="E23" s="46">
        <f t="shared" ref="E23:J23" si="8">+E24</f>
        <v>8340.3799999999992</v>
      </c>
      <c r="F23" s="47">
        <f t="shared" si="8"/>
        <v>0</v>
      </c>
      <c r="G23" s="47">
        <f t="shared" si="8"/>
        <v>200</v>
      </c>
      <c r="H23" s="47">
        <f t="shared" si="8"/>
        <v>200</v>
      </c>
      <c r="I23" s="47">
        <f t="shared" si="8"/>
        <v>0</v>
      </c>
      <c r="J23" s="47">
        <f t="shared" si="8"/>
        <v>0</v>
      </c>
    </row>
    <row r="24" spans="1:10" ht="38.25" x14ac:dyDescent="0.25">
      <c r="A24" s="14"/>
      <c r="B24" s="10">
        <v>72</v>
      </c>
      <c r="C24" s="10"/>
      <c r="D24" s="18" t="s">
        <v>35</v>
      </c>
      <c r="E24" s="46">
        <f>+E25</f>
        <v>8340.3799999999992</v>
      </c>
      <c r="F24" s="47">
        <v>0</v>
      </c>
      <c r="G24" s="47">
        <f>+G25</f>
        <v>200</v>
      </c>
      <c r="H24" s="47">
        <f>+H25</f>
        <v>200</v>
      </c>
      <c r="I24" s="50">
        <v>0</v>
      </c>
      <c r="J24" s="51">
        <v>0</v>
      </c>
    </row>
    <row r="25" spans="1:10" ht="25.5" x14ac:dyDescent="0.25">
      <c r="A25" s="14"/>
      <c r="B25" s="14"/>
      <c r="C25" s="12">
        <v>72</v>
      </c>
      <c r="D25" s="15" t="s">
        <v>13</v>
      </c>
      <c r="E25" s="48">
        <v>8340.3799999999992</v>
      </c>
      <c r="F25" s="49">
        <v>0</v>
      </c>
      <c r="G25" s="49">
        <f>+'POSEBNI DIO'!G61</f>
        <v>200</v>
      </c>
      <c r="H25" s="49">
        <f>+'POSEBNI DIO'!H61</f>
        <v>200</v>
      </c>
      <c r="I25" s="52">
        <v>0</v>
      </c>
      <c r="J25" s="53">
        <v>0</v>
      </c>
    </row>
    <row r="26" spans="1:10" ht="21.75" customHeight="1" x14ac:dyDescent="0.25">
      <c r="A26" s="142" t="s">
        <v>48</v>
      </c>
      <c r="B26" s="143"/>
      <c r="C26" s="143"/>
      <c r="D26" s="144"/>
      <c r="E26" s="46">
        <f>+E9+E23</f>
        <v>3035603.33</v>
      </c>
      <c r="F26" s="46">
        <f>+F9+F23</f>
        <v>4452782.9800000004</v>
      </c>
      <c r="G26" s="47">
        <f>+G9+G23</f>
        <v>4851984.49</v>
      </c>
      <c r="H26" s="47">
        <f>+H9+H23</f>
        <v>5046984.49</v>
      </c>
      <c r="I26" s="47">
        <f>+I9</f>
        <v>4279386.3099999996</v>
      </c>
      <c r="J26" s="47">
        <f>+J9</f>
        <v>4331918.0109999999</v>
      </c>
    </row>
    <row r="27" spans="1:10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</row>
    <row r="28" spans="1:10" x14ac:dyDescent="0.25">
      <c r="A28" s="54"/>
      <c r="B28" s="54"/>
      <c r="C28" s="54"/>
      <c r="D28" s="54"/>
      <c r="E28" s="54"/>
      <c r="F28" s="54"/>
      <c r="G28" s="54"/>
      <c r="H28" s="54"/>
      <c r="I28" s="54"/>
      <c r="J28" s="54"/>
    </row>
    <row r="29" spans="1:10" x14ac:dyDescent="0.25">
      <c r="A29" s="145" t="s">
        <v>49</v>
      </c>
      <c r="B29" s="145"/>
      <c r="C29" s="145"/>
      <c r="D29" s="145"/>
      <c r="E29" s="145"/>
      <c r="F29" s="145"/>
      <c r="G29" s="145"/>
      <c r="H29" s="145"/>
      <c r="I29" s="145"/>
      <c r="J29" s="145"/>
    </row>
    <row r="30" spans="1:10" ht="25.5" x14ac:dyDescent="0.25">
      <c r="A30" s="44" t="s">
        <v>8</v>
      </c>
      <c r="B30" s="45" t="s">
        <v>9</v>
      </c>
      <c r="C30" s="16" t="s">
        <v>10</v>
      </c>
      <c r="D30" s="16" t="s">
        <v>6</v>
      </c>
      <c r="E30" s="16" t="s">
        <v>101</v>
      </c>
      <c r="F30" s="17" t="s">
        <v>99</v>
      </c>
      <c r="G30" s="17" t="s">
        <v>95</v>
      </c>
      <c r="H30" s="17" t="s">
        <v>120</v>
      </c>
      <c r="I30" s="17" t="s">
        <v>73</v>
      </c>
      <c r="J30" s="17" t="s">
        <v>100</v>
      </c>
    </row>
    <row r="31" spans="1:10" x14ac:dyDescent="0.25">
      <c r="A31" s="10">
        <v>9</v>
      </c>
      <c r="B31" s="10"/>
      <c r="C31" s="10"/>
      <c r="D31" s="10" t="s">
        <v>50</v>
      </c>
      <c r="E31" s="46">
        <f t="shared" ref="E31:J31" si="9">+E32</f>
        <v>69213.61</v>
      </c>
      <c r="F31" s="46">
        <f t="shared" si="9"/>
        <v>116715.08</v>
      </c>
      <c r="G31" s="47">
        <f t="shared" si="9"/>
        <v>79265.81</v>
      </c>
      <c r="H31" s="47">
        <f t="shared" si="9"/>
        <v>79265.81</v>
      </c>
      <c r="I31" s="47">
        <f t="shared" si="9"/>
        <v>0</v>
      </c>
      <c r="J31" s="47">
        <f t="shared" si="9"/>
        <v>0</v>
      </c>
    </row>
    <row r="32" spans="1:10" x14ac:dyDescent="0.25">
      <c r="A32" s="11"/>
      <c r="B32" s="11">
        <v>92</v>
      </c>
      <c r="C32" s="12"/>
      <c r="D32" s="14" t="s">
        <v>51</v>
      </c>
      <c r="E32" s="48">
        <f>+E34</f>
        <v>69213.61</v>
      </c>
      <c r="F32" s="49">
        <f>+F34</f>
        <v>116715.08</v>
      </c>
      <c r="G32" s="49">
        <f>+G33+G34</f>
        <v>79265.81</v>
      </c>
      <c r="H32" s="49">
        <f>+H33+H34</f>
        <v>79265.81</v>
      </c>
      <c r="I32" s="49">
        <f>+I34</f>
        <v>0</v>
      </c>
      <c r="J32" s="49">
        <f>+J34</f>
        <v>0</v>
      </c>
    </row>
    <row r="33" spans="1:10" x14ac:dyDescent="0.25">
      <c r="A33" s="11"/>
      <c r="B33" s="11"/>
      <c r="C33" s="12">
        <v>9231</v>
      </c>
      <c r="D33" s="12" t="s">
        <v>32</v>
      </c>
      <c r="E33" s="48">
        <v>69213.61</v>
      </c>
      <c r="F33" s="49">
        <v>116715.08</v>
      </c>
      <c r="G33" s="49">
        <f>79265.81-G34</f>
        <v>75214.539999999994</v>
      </c>
      <c r="H33" s="49">
        <f>79265.81-H34</f>
        <v>75214.539999999994</v>
      </c>
      <c r="I33" s="49">
        <v>0</v>
      </c>
      <c r="J33" s="49">
        <v>0</v>
      </c>
    </row>
    <row r="34" spans="1:10" x14ac:dyDescent="0.25">
      <c r="A34" s="11"/>
      <c r="B34" s="11"/>
      <c r="C34" s="12">
        <v>9241</v>
      </c>
      <c r="D34" s="12" t="s">
        <v>117</v>
      </c>
      <c r="E34" s="48">
        <v>69213.61</v>
      </c>
      <c r="F34" s="49">
        <v>116715.08</v>
      </c>
      <c r="G34" s="49">
        <f>+G47</f>
        <v>4051.27</v>
      </c>
      <c r="H34" s="49">
        <v>4051.27</v>
      </c>
      <c r="I34" s="49">
        <v>0</v>
      </c>
      <c r="J34" s="49">
        <v>0</v>
      </c>
    </row>
    <row r="35" spans="1:10" ht="15.75" customHeight="1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</row>
    <row r="36" spans="1:10" ht="15.75" customHeight="1" x14ac:dyDescent="0.25">
      <c r="A36" s="54"/>
      <c r="B36" s="54"/>
      <c r="C36" s="54"/>
      <c r="D36" s="54"/>
      <c r="E36" s="54"/>
      <c r="F36" s="54"/>
      <c r="G36" s="54"/>
      <c r="H36" s="54"/>
      <c r="I36" s="54"/>
      <c r="J36" s="54"/>
    </row>
    <row r="37" spans="1:10" ht="15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</row>
    <row r="38" spans="1:10" ht="15.75" customHeight="1" x14ac:dyDescent="0.25">
      <c r="A38" s="121" t="s">
        <v>89</v>
      </c>
      <c r="B38" s="141"/>
      <c r="C38" s="141"/>
      <c r="D38" s="141"/>
      <c r="E38" s="141"/>
      <c r="F38" s="141"/>
      <c r="G38" s="141"/>
      <c r="H38" s="141"/>
      <c r="I38" s="141"/>
      <c r="J38" s="141"/>
    </row>
    <row r="39" spans="1:10" ht="18" x14ac:dyDescent="0.25">
      <c r="A39" s="4"/>
      <c r="B39" s="4"/>
      <c r="C39" s="4"/>
      <c r="D39" s="4"/>
      <c r="E39" s="4"/>
      <c r="F39" s="4"/>
      <c r="G39" s="4"/>
      <c r="H39" s="4"/>
      <c r="I39" s="5"/>
      <c r="J39" s="5"/>
    </row>
    <row r="40" spans="1:10" ht="25.5" x14ac:dyDescent="0.25">
      <c r="A40" s="44" t="s">
        <v>8</v>
      </c>
      <c r="B40" s="45" t="s">
        <v>9</v>
      </c>
      <c r="C40" s="16" t="s">
        <v>10</v>
      </c>
      <c r="D40" s="16" t="s">
        <v>14</v>
      </c>
      <c r="E40" s="16" t="s">
        <v>101</v>
      </c>
      <c r="F40" s="17" t="s">
        <v>99</v>
      </c>
      <c r="G40" s="17" t="s">
        <v>95</v>
      </c>
      <c r="H40" s="17" t="s">
        <v>120</v>
      </c>
      <c r="I40" s="17" t="s">
        <v>73</v>
      </c>
      <c r="J40" s="17" t="s">
        <v>100</v>
      </c>
    </row>
    <row r="41" spans="1:10" x14ac:dyDescent="0.25">
      <c r="A41" s="10">
        <v>3</v>
      </c>
      <c r="B41" s="10"/>
      <c r="C41" s="10"/>
      <c r="D41" s="10" t="s">
        <v>15</v>
      </c>
      <c r="E41" s="46">
        <f t="shared" ref="E41:J41" si="10">+E42+E44+E52</f>
        <v>2930651.2600000002</v>
      </c>
      <c r="F41" s="47">
        <f t="shared" si="10"/>
        <v>4250046.01</v>
      </c>
      <c r="G41" s="47">
        <f t="shared" si="10"/>
        <v>4814850.3</v>
      </c>
      <c r="H41" s="47">
        <f t="shared" si="10"/>
        <v>5009850.3</v>
      </c>
      <c r="I41" s="47">
        <f t="shared" si="10"/>
        <v>4265946.3099999996</v>
      </c>
      <c r="J41" s="47">
        <f t="shared" si="10"/>
        <v>4318478.0109999999</v>
      </c>
    </row>
    <row r="42" spans="1:10" x14ac:dyDescent="0.25">
      <c r="A42" s="10"/>
      <c r="B42" s="10">
        <v>31</v>
      </c>
      <c r="C42" s="10"/>
      <c r="D42" s="10" t="s">
        <v>16</v>
      </c>
      <c r="E42" s="46">
        <f t="shared" ref="E42:J42" si="11">+E43</f>
        <v>2528509.1</v>
      </c>
      <c r="F42" s="47">
        <f t="shared" si="11"/>
        <v>3720210.26</v>
      </c>
      <c r="G42" s="47">
        <f t="shared" si="11"/>
        <v>4360480</v>
      </c>
      <c r="H42" s="47">
        <f t="shared" si="11"/>
        <v>4555480</v>
      </c>
      <c r="I42" s="47">
        <f t="shared" si="11"/>
        <v>3831725.82</v>
      </c>
      <c r="J42" s="47">
        <f t="shared" si="11"/>
        <v>3884257.5209999997</v>
      </c>
    </row>
    <row r="43" spans="1:10" x14ac:dyDescent="0.25">
      <c r="A43" s="11"/>
      <c r="B43" s="11"/>
      <c r="C43" s="12">
        <v>11</v>
      </c>
      <c r="D43" s="12" t="s">
        <v>12</v>
      </c>
      <c r="E43" s="48">
        <f>+'POSEBNI DIO'!E10+'POSEBNI DIO'!E22</f>
        <v>2528509.1</v>
      </c>
      <c r="F43" s="49">
        <f>+'POSEBNI DIO'!F10+'POSEBNI DIO'!F22</f>
        <v>3720210.26</v>
      </c>
      <c r="G43" s="49">
        <f>+'POSEBNI DIO'!G10+'POSEBNI DIO'!G22</f>
        <v>4360480</v>
      </c>
      <c r="H43" s="49">
        <f>+'POSEBNI DIO'!H10+'POSEBNI DIO'!H22</f>
        <v>4555480</v>
      </c>
      <c r="I43" s="28">
        <f>+'POSEBNI DIO'!I10+'POSEBNI DIO'!I22</f>
        <v>3831725.82</v>
      </c>
      <c r="J43" s="28">
        <f>+'POSEBNI DIO'!J10+'POSEBNI DIO'!J22</f>
        <v>3884257.5209999997</v>
      </c>
    </row>
    <row r="44" spans="1:10" x14ac:dyDescent="0.25">
      <c r="A44" s="11"/>
      <c r="B44" s="20">
        <v>32</v>
      </c>
      <c r="C44" s="35"/>
      <c r="D44" s="20" t="s">
        <v>28</v>
      </c>
      <c r="E44" s="46">
        <f>+E45+E48+E49+E50+E46</f>
        <v>401441.66</v>
      </c>
      <c r="F44" s="47">
        <f>+F45+F46+F48+F49+F50</f>
        <v>529435.75</v>
      </c>
      <c r="G44" s="47">
        <f>+G45+G46+G48+G49+G50+G51+G47</f>
        <v>453970.30000000005</v>
      </c>
      <c r="H44" s="47">
        <f>+H45+H46+H48+H49+H50+H51+H47</f>
        <v>453970.30000000005</v>
      </c>
      <c r="I44" s="47">
        <f t="shared" ref="I44:J44" si="12">+I45+I46+I48+I49+I50+I51</f>
        <v>433804.49</v>
      </c>
      <c r="J44" s="47">
        <f t="shared" si="12"/>
        <v>433804.49</v>
      </c>
    </row>
    <row r="45" spans="1:10" x14ac:dyDescent="0.25">
      <c r="A45" s="11"/>
      <c r="B45" s="11"/>
      <c r="C45" s="12">
        <v>11</v>
      </c>
      <c r="D45" s="12" t="s">
        <v>12</v>
      </c>
      <c r="E45" s="27">
        <f>+'POSEBNI DIO'!E14</f>
        <v>184994.71</v>
      </c>
      <c r="F45" s="49">
        <f>+'POSEBNI DIO'!F14+'POSEBNI DIO'!F23</f>
        <v>253854.77</v>
      </c>
      <c r="G45" s="49">
        <f>+'POSEBNI DIO'!G14+'POSEBNI DIO'!G23</f>
        <v>206624</v>
      </c>
      <c r="H45" s="49">
        <f>+'POSEBNI DIO'!H14+'POSEBNI DIO'!H23</f>
        <v>206624</v>
      </c>
      <c r="I45" s="49">
        <f>+'POSEBNI DIO'!I14+'POSEBNI DIO'!I23</f>
        <v>206624</v>
      </c>
      <c r="J45" s="49">
        <f>+'POSEBNI DIO'!J14+'POSEBNI DIO'!J23</f>
        <v>206624</v>
      </c>
    </row>
    <row r="46" spans="1:10" x14ac:dyDescent="0.25">
      <c r="A46" s="11"/>
      <c r="B46" s="11"/>
      <c r="C46" s="12">
        <v>9231</v>
      </c>
      <c r="D46" s="12" t="s">
        <v>70</v>
      </c>
      <c r="E46" s="48">
        <f>+'POSEBNI DIO'!E39</f>
        <v>67501.48</v>
      </c>
      <c r="F46" s="49">
        <f>+'POSEBNI DIO'!F37</f>
        <v>55000</v>
      </c>
      <c r="G46" s="49">
        <f>+'POSEBNI DIO'!G39</f>
        <v>3614.5400000000004</v>
      </c>
      <c r="H46" s="49">
        <f>+'POSEBNI DIO'!H39</f>
        <v>3614.5400000000004</v>
      </c>
      <c r="I46" s="49">
        <f>+'POSEBNI DIO'!I39</f>
        <v>0</v>
      </c>
      <c r="J46" s="49">
        <f>+'POSEBNI DIO'!J39</f>
        <v>0</v>
      </c>
    </row>
    <row r="47" spans="1:10" x14ac:dyDescent="0.25">
      <c r="A47" s="11"/>
      <c r="B47" s="11"/>
      <c r="C47" s="12">
        <v>9241</v>
      </c>
      <c r="D47" s="12" t="s">
        <v>116</v>
      </c>
      <c r="E47" s="48">
        <v>0</v>
      </c>
      <c r="F47" s="49">
        <v>0</v>
      </c>
      <c r="G47" s="49">
        <f>+'POSEBNI DIO'!G40</f>
        <v>4051.27</v>
      </c>
      <c r="H47" s="49">
        <f>+'POSEBNI DIO'!H40</f>
        <v>4051.27</v>
      </c>
      <c r="I47" s="49">
        <v>0</v>
      </c>
      <c r="J47" s="49">
        <v>0</v>
      </c>
    </row>
    <row r="48" spans="1:10" x14ac:dyDescent="0.25">
      <c r="A48" s="11"/>
      <c r="B48" s="11"/>
      <c r="C48" s="12">
        <v>31</v>
      </c>
      <c r="D48" s="12" t="s">
        <v>32</v>
      </c>
      <c r="E48" s="48">
        <f>+'POSEBNI DIO'!E26</f>
        <v>14982.03</v>
      </c>
      <c r="F48" s="49">
        <f>+'POSEBNI DIO'!F26</f>
        <v>195580.98</v>
      </c>
      <c r="G48" s="58">
        <f>+'POSEBNI DIO'!G26</f>
        <v>207180.49</v>
      </c>
      <c r="H48" s="58">
        <f>+'POSEBNI DIO'!H26</f>
        <v>207180.49</v>
      </c>
      <c r="I48" s="58">
        <f>+'POSEBNI DIO'!I26</f>
        <v>217180.49</v>
      </c>
      <c r="J48" s="58">
        <f>+'POSEBNI DIO'!J26</f>
        <v>217180.49</v>
      </c>
    </row>
    <row r="49" spans="1:10" x14ac:dyDescent="0.25">
      <c r="A49" s="11"/>
      <c r="B49" s="11"/>
      <c r="C49" s="12">
        <v>41</v>
      </c>
      <c r="D49" s="12" t="s">
        <v>44</v>
      </c>
      <c r="E49" s="48">
        <f>+'POSEBNI DIO'!E30</f>
        <v>12303.47</v>
      </c>
      <c r="F49" s="49">
        <f>+'POSEBNI DIO'!F28</f>
        <v>25000</v>
      </c>
      <c r="G49" s="49">
        <f>+'POSEBNI DIO'!G30</f>
        <v>10000</v>
      </c>
      <c r="H49" s="49">
        <f>+'POSEBNI DIO'!H30</f>
        <v>10000</v>
      </c>
      <c r="I49" s="49">
        <f>+'POSEBNI DIO'!I30</f>
        <v>10000</v>
      </c>
      <c r="J49" s="49">
        <f>+'POSEBNI DIO'!J30</f>
        <v>10000</v>
      </c>
    </row>
    <row r="50" spans="1:10" x14ac:dyDescent="0.25">
      <c r="A50" s="11"/>
      <c r="B50" s="11"/>
      <c r="C50" s="12">
        <v>57</v>
      </c>
      <c r="D50" s="12" t="s">
        <v>40</v>
      </c>
      <c r="E50" s="48">
        <f>+'POSEBNI DIO'!E33</f>
        <v>121659.97</v>
      </c>
      <c r="F50" s="49">
        <f>+'POSEBNI DIO'!F31</f>
        <v>0</v>
      </c>
      <c r="G50" s="58">
        <f>+'POSEBNI DIO'!G33</f>
        <v>2500</v>
      </c>
      <c r="H50" s="58">
        <f>+'POSEBNI DIO'!H33</f>
        <v>2500</v>
      </c>
      <c r="I50" s="49">
        <v>0</v>
      </c>
      <c r="J50" s="49">
        <v>0</v>
      </c>
    </row>
    <row r="51" spans="1:10" x14ac:dyDescent="0.25">
      <c r="A51" s="11"/>
      <c r="B51" s="11"/>
      <c r="C51" s="12">
        <v>61</v>
      </c>
      <c r="D51" s="12" t="s">
        <v>46</v>
      </c>
      <c r="E51" s="48">
        <v>0</v>
      </c>
      <c r="F51" s="49">
        <v>0</v>
      </c>
      <c r="G51" s="58">
        <f>+'POSEBNI DIO'!G36</f>
        <v>20000</v>
      </c>
      <c r="H51" s="58">
        <f>+'POSEBNI DIO'!H36</f>
        <v>20000</v>
      </c>
      <c r="I51" s="49"/>
      <c r="J51" s="49"/>
    </row>
    <row r="52" spans="1:10" x14ac:dyDescent="0.25">
      <c r="A52" s="11"/>
      <c r="B52" s="20">
        <v>34</v>
      </c>
      <c r="C52" s="35"/>
      <c r="D52" s="20" t="s">
        <v>52</v>
      </c>
      <c r="E52" s="46">
        <f>+E54+E53</f>
        <v>700.5</v>
      </c>
      <c r="F52" s="47">
        <f>+F53+F54</f>
        <v>400</v>
      </c>
      <c r="G52" s="47">
        <f>+G53+G54</f>
        <v>400</v>
      </c>
      <c r="H52" s="47">
        <f>+H53+H54</f>
        <v>400</v>
      </c>
      <c r="I52" s="47">
        <f>+I53+I54</f>
        <v>416</v>
      </c>
      <c r="J52" s="47">
        <f>+J53+J54</f>
        <v>416</v>
      </c>
    </row>
    <row r="53" spans="1:10" x14ac:dyDescent="0.25">
      <c r="A53" s="11"/>
      <c r="B53" s="11"/>
      <c r="C53" s="12">
        <v>11</v>
      </c>
      <c r="D53" s="12" t="s">
        <v>12</v>
      </c>
      <c r="E53" s="48">
        <f>+'POSEBNI DIO'!E18</f>
        <v>111.53</v>
      </c>
      <c r="F53" s="49">
        <f>+'POSEBNI DIO'!F18</f>
        <v>165.9</v>
      </c>
      <c r="G53" s="49">
        <f>+'POSEBNI DIO'!G18</f>
        <v>216</v>
      </c>
      <c r="H53" s="49">
        <f>+'POSEBNI DIO'!H18</f>
        <v>216</v>
      </c>
      <c r="I53" s="49">
        <f>+'POSEBNI DIO'!I18</f>
        <v>216</v>
      </c>
      <c r="J53" s="49">
        <f>+'POSEBNI DIO'!J18</f>
        <v>216</v>
      </c>
    </row>
    <row r="54" spans="1:10" x14ac:dyDescent="0.25">
      <c r="A54" s="11"/>
      <c r="B54" s="11"/>
      <c r="C54" s="12">
        <v>31</v>
      </c>
      <c r="D54" s="12" t="s">
        <v>32</v>
      </c>
      <c r="E54" s="48">
        <f>+'POSEBNI DIO'!E27</f>
        <v>588.97</v>
      </c>
      <c r="F54" s="49">
        <f>+'POSEBNI DIO'!F27</f>
        <v>234.1</v>
      </c>
      <c r="G54" s="58">
        <f>+'POSEBNI DIO'!G27</f>
        <v>184</v>
      </c>
      <c r="H54" s="58">
        <f>+'POSEBNI DIO'!H27</f>
        <v>184</v>
      </c>
      <c r="I54" s="58">
        <f>+'POSEBNI DIO'!I27</f>
        <v>200</v>
      </c>
      <c r="J54" s="58">
        <f>+'POSEBNI DIO'!J27</f>
        <v>200</v>
      </c>
    </row>
    <row r="55" spans="1:10" ht="25.5" x14ac:dyDescent="0.25">
      <c r="A55" s="13">
        <v>4</v>
      </c>
      <c r="B55" s="13"/>
      <c r="C55" s="13"/>
      <c r="D55" s="18" t="s">
        <v>17</v>
      </c>
      <c r="E55" s="46">
        <f>+E59+E56</f>
        <v>35738.460000000006</v>
      </c>
      <c r="F55" s="47">
        <f>+F56+F59</f>
        <v>364452.05</v>
      </c>
      <c r="G55" s="47">
        <f>+G59+G56</f>
        <v>116400</v>
      </c>
      <c r="H55" s="47">
        <f>+H59+H56</f>
        <v>116400</v>
      </c>
      <c r="I55" s="47">
        <f>+I59</f>
        <v>13440</v>
      </c>
      <c r="J55" s="47">
        <f>+J59</f>
        <v>13440</v>
      </c>
    </row>
    <row r="56" spans="1:10" ht="38.25" x14ac:dyDescent="0.25">
      <c r="A56" s="13"/>
      <c r="B56" s="13">
        <v>41</v>
      </c>
      <c r="C56" s="13"/>
      <c r="D56" s="18" t="s">
        <v>71</v>
      </c>
      <c r="E56" s="46">
        <f>+E57</f>
        <v>10000</v>
      </c>
      <c r="F56" s="47">
        <f>+F57+F58</f>
        <v>271777.05</v>
      </c>
      <c r="G56" s="47">
        <f>+G57+G58</f>
        <v>15500</v>
      </c>
      <c r="H56" s="47">
        <f>+H57+H58</f>
        <v>15500</v>
      </c>
      <c r="I56" s="47">
        <f>+I57</f>
        <v>0</v>
      </c>
      <c r="J56" s="47">
        <f>+J57</f>
        <v>0</v>
      </c>
    </row>
    <row r="57" spans="1:10" x14ac:dyDescent="0.25">
      <c r="A57" s="13"/>
      <c r="B57" s="13"/>
      <c r="C57" s="12">
        <v>31</v>
      </c>
      <c r="D57" s="12" t="s">
        <v>32</v>
      </c>
      <c r="E57" s="46">
        <f>+'POSEBNI DIO'!E58</f>
        <v>10000</v>
      </c>
      <c r="F57" s="47">
        <f>+'POSEBNI DIO'!F58</f>
        <v>211777.05</v>
      </c>
      <c r="G57" s="49">
        <f>+'POSEBNI DIO'!G46</f>
        <v>2000</v>
      </c>
      <c r="H57" s="49">
        <f>+'POSEBNI DIO'!H46</f>
        <v>2000</v>
      </c>
      <c r="I57" s="47">
        <v>0</v>
      </c>
      <c r="J57" s="47">
        <v>0</v>
      </c>
    </row>
    <row r="58" spans="1:10" x14ac:dyDescent="0.25">
      <c r="A58" s="13"/>
      <c r="B58" s="13"/>
      <c r="C58" s="12">
        <v>9231</v>
      </c>
      <c r="D58" s="12" t="s">
        <v>70</v>
      </c>
      <c r="E58" s="46">
        <v>0</v>
      </c>
      <c r="F58" s="47">
        <f>+'POSEBNI DIO'!F50</f>
        <v>60000</v>
      </c>
      <c r="G58" s="49">
        <f>+'POSEBNI DIO'!G50</f>
        <v>13500</v>
      </c>
      <c r="H58" s="49">
        <f>+'POSEBNI DIO'!H50</f>
        <v>13500</v>
      </c>
      <c r="I58" s="47">
        <v>0</v>
      </c>
      <c r="J58" s="47">
        <v>0</v>
      </c>
    </row>
    <row r="59" spans="1:10" ht="38.25" x14ac:dyDescent="0.25">
      <c r="A59" s="14"/>
      <c r="B59" s="10">
        <v>42</v>
      </c>
      <c r="C59" s="10"/>
      <c r="D59" s="18" t="s">
        <v>38</v>
      </c>
      <c r="E59" s="46">
        <f>+E61+E63+E60</f>
        <v>25738.460000000003</v>
      </c>
      <c r="F59" s="47">
        <f>+F61+F63+F60+F64+F62</f>
        <v>92675</v>
      </c>
      <c r="G59" s="47">
        <f>+G63+G60+G62+G64</f>
        <v>100900</v>
      </c>
      <c r="H59" s="47">
        <f>+H63+H60+H62+H64</f>
        <v>100900</v>
      </c>
      <c r="I59" s="47">
        <f>+I63</f>
        <v>13440</v>
      </c>
      <c r="J59" s="55">
        <f>+J63</f>
        <v>13440</v>
      </c>
    </row>
    <row r="60" spans="1:10" x14ac:dyDescent="0.25">
      <c r="A60" s="14"/>
      <c r="B60" s="14"/>
      <c r="C60" s="12">
        <v>9231</v>
      </c>
      <c r="D60" s="12" t="s">
        <v>70</v>
      </c>
      <c r="E60" s="48">
        <f>+'POSEBNI DIO'!E51</f>
        <v>8032.72</v>
      </c>
      <c r="F60" s="49">
        <f>+'POSEBNI DIO'!F51</f>
        <v>46715.08</v>
      </c>
      <c r="G60" s="49">
        <f>+'POSEBNI DIO'!G51</f>
        <v>58100</v>
      </c>
      <c r="H60" s="49">
        <f>+'POSEBNI DIO'!H51</f>
        <v>58100</v>
      </c>
      <c r="I60" s="49">
        <f>+'POSEBNI DIO'!I48</f>
        <v>0</v>
      </c>
      <c r="J60" s="49">
        <f>+'POSEBNI DIO'!J48</f>
        <v>0</v>
      </c>
    </row>
    <row r="61" spans="1:10" x14ac:dyDescent="0.25">
      <c r="A61" s="14"/>
      <c r="B61" s="14"/>
      <c r="C61" s="12">
        <v>57</v>
      </c>
      <c r="D61" s="12" t="s">
        <v>40</v>
      </c>
      <c r="E61" s="48">
        <f>+'POSEBNI DIO'!E55</f>
        <v>17705.740000000002</v>
      </c>
      <c r="F61" s="49">
        <v>0</v>
      </c>
      <c r="G61" s="49">
        <v>0</v>
      </c>
      <c r="H61" s="49">
        <v>0</v>
      </c>
      <c r="I61" s="49">
        <v>0</v>
      </c>
      <c r="J61" s="56">
        <v>0</v>
      </c>
    </row>
    <row r="62" spans="1:10" x14ac:dyDescent="0.25">
      <c r="A62" s="14"/>
      <c r="B62" s="14"/>
      <c r="C62" s="12">
        <v>61</v>
      </c>
      <c r="D62" s="12" t="s">
        <v>46</v>
      </c>
      <c r="E62" s="48">
        <v>0</v>
      </c>
      <c r="F62" s="49">
        <f>+'POSEBNI DIO'!F52</f>
        <v>30175</v>
      </c>
      <c r="G62" s="49">
        <f>+'POSEBNI DIO'!G52</f>
        <v>0</v>
      </c>
      <c r="H62" s="49">
        <f>+'POSEBNI DIO'!H52</f>
        <v>0</v>
      </c>
      <c r="I62" s="49">
        <f>+'POSEBNI DIO'!I52</f>
        <v>0</v>
      </c>
      <c r="J62" s="49">
        <f>+'POSEBNI DIO'!J52</f>
        <v>0</v>
      </c>
    </row>
    <row r="63" spans="1:10" x14ac:dyDescent="0.25">
      <c r="A63" s="14"/>
      <c r="B63" s="14"/>
      <c r="C63" s="12">
        <v>31</v>
      </c>
      <c r="D63" s="12" t="s">
        <v>32</v>
      </c>
      <c r="E63" s="48">
        <f>+'POSEBNI DIO'!E47</f>
        <v>0</v>
      </c>
      <c r="F63" s="49">
        <f>+'POSEBNI DIO'!F44</f>
        <v>15784.92</v>
      </c>
      <c r="G63" s="58">
        <f>+'POSEBNI DIO'!G47</f>
        <v>42600</v>
      </c>
      <c r="H63" s="58">
        <f>+'POSEBNI DIO'!H47</f>
        <v>42600</v>
      </c>
      <c r="I63" s="58">
        <f>+'POSEBNI DIO'!I44</f>
        <v>13440</v>
      </c>
      <c r="J63" s="58">
        <f>+'POSEBNI DIO'!J44</f>
        <v>13440</v>
      </c>
    </row>
    <row r="64" spans="1:10" x14ac:dyDescent="0.25">
      <c r="A64" s="14"/>
      <c r="B64" s="14"/>
      <c r="C64" s="12">
        <v>7</v>
      </c>
      <c r="D64" s="12" t="s">
        <v>111</v>
      </c>
      <c r="E64" s="48">
        <v>0</v>
      </c>
      <c r="F64" s="49">
        <v>0</v>
      </c>
      <c r="G64" s="58">
        <v>200</v>
      </c>
      <c r="H64" s="58">
        <v>200</v>
      </c>
      <c r="I64" s="49">
        <v>0</v>
      </c>
      <c r="J64" s="49">
        <v>0</v>
      </c>
    </row>
    <row r="65" spans="1:10" x14ac:dyDescent="0.25">
      <c r="A65" s="142" t="s">
        <v>53</v>
      </c>
      <c r="B65" s="143"/>
      <c r="C65" s="143"/>
      <c r="D65" s="144"/>
      <c r="E65" s="46">
        <f t="shared" ref="E65:J65" si="13">+E41+E55</f>
        <v>2966389.72</v>
      </c>
      <c r="F65" s="46">
        <f t="shared" si="13"/>
        <v>4614498.0599999996</v>
      </c>
      <c r="G65" s="46">
        <f t="shared" si="13"/>
        <v>4931250.3</v>
      </c>
      <c r="H65" s="46">
        <f t="shared" si="13"/>
        <v>5126250.3</v>
      </c>
      <c r="I65" s="46">
        <f t="shared" si="13"/>
        <v>4279386.3099999996</v>
      </c>
      <c r="J65" s="46">
        <f t="shared" si="13"/>
        <v>4331918.0109999999</v>
      </c>
    </row>
    <row r="66" spans="1:10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</row>
    <row r="67" spans="1:10" x14ac:dyDescent="0.25">
      <c r="A67" s="54"/>
      <c r="B67" s="54"/>
      <c r="C67" s="54"/>
      <c r="D67" s="54"/>
      <c r="E67" s="54"/>
      <c r="F67" s="54"/>
      <c r="G67" s="54"/>
      <c r="H67" s="54"/>
      <c r="I67" s="54"/>
      <c r="J67" s="54"/>
    </row>
    <row r="68" spans="1:10" x14ac:dyDescent="0.25">
      <c r="A68" s="54"/>
      <c r="B68" s="54"/>
      <c r="C68" s="54"/>
      <c r="D68" s="54"/>
      <c r="E68" s="54"/>
      <c r="F68" s="54"/>
      <c r="G68" s="54"/>
      <c r="H68" s="54"/>
      <c r="I68" s="54"/>
      <c r="J68" s="54"/>
    </row>
    <row r="69" spans="1:10" x14ac:dyDescent="0.25">
      <c r="A69" s="54"/>
      <c r="B69" s="54"/>
      <c r="C69" s="54"/>
      <c r="D69" s="54"/>
      <c r="E69" s="54"/>
      <c r="F69" s="54"/>
      <c r="G69" s="54"/>
      <c r="H69" s="54"/>
      <c r="I69" s="54"/>
      <c r="J69" s="54"/>
    </row>
    <row r="70" spans="1:10" x14ac:dyDescent="0.25">
      <c r="A70" s="54"/>
      <c r="B70" s="54"/>
      <c r="C70" s="54"/>
      <c r="D70" s="54"/>
      <c r="E70" s="54"/>
      <c r="F70" s="54"/>
      <c r="G70" s="54"/>
      <c r="H70" s="54"/>
      <c r="I70" s="54"/>
      <c r="J70" s="54"/>
    </row>
    <row r="71" spans="1:10" x14ac:dyDescent="0.25">
      <c r="A71" s="54"/>
      <c r="B71" s="54"/>
      <c r="C71" s="54"/>
      <c r="D71" s="54"/>
      <c r="E71" s="54"/>
      <c r="F71" s="54"/>
      <c r="G71" s="54"/>
      <c r="H71" s="54"/>
      <c r="I71" s="54"/>
      <c r="J71" s="54"/>
    </row>
    <row r="72" spans="1:10" x14ac:dyDescent="0.25">
      <c r="A72" s="54"/>
      <c r="B72" s="54"/>
      <c r="C72" s="54"/>
      <c r="D72" s="54"/>
      <c r="E72" s="54"/>
      <c r="F72" s="54"/>
      <c r="G72" s="54"/>
      <c r="H72" s="54"/>
      <c r="I72" s="54"/>
      <c r="J72" s="54"/>
    </row>
    <row r="73" spans="1:10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</row>
    <row r="74" spans="1:10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</row>
    <row r="75" spans="1:10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</row>
    <row r="76" spans="1:10" x14ac:dyDescent="0.25">
      <c r="A76" s="54"/>
      <c r="B76" s="54"/>
      <c r="C76" s="54"/>
      <c r="D76" s="54"/>
      <c r="E76" s="54"/>
      <c r="F76" s="54"/>
      <c r="G76" s="54"/>
      <c r="H76" s="54"/>
      <c r="I76" s="54"/>
      <c r="J76" s="54"/>
    </row>
    <row r="77" spans="1:10" x14ac:dyDescent="0.25">
      <c r="A77" s="54"/>
      <c r="B77" s="54"/>
      <c r="C77" s="54"/>
      <c r="D77" s="54"/>
      <c r="E77" s="54"/>
      <c r="F77" s="54"/>
      <c r="G77" s="54"/>
      <c r="H77" s="54"/>
      <c r="I77" s="54"/>
      <c r="J77" s="54"/>
    </row>
    <row r="78" spans="1:10" x14ac:dyDescent="0.25">
      <c r="A78" s="54"/>
      <c r="B78" s="54"/>
      <c r="C78" s="54"/>
      <c r="D78" s="54"/>
      <c r="E78" s="54"/>
      <c r="F78" s="54"/>
      <c r="G78" s="54"/>
      <c r="H78" s="54"/>
      <c r="I78" s="54"/>
      <c r="J78" s="54"/>
    </row>
    <row r="79" spans="1:10" x14ac:dyDescent="0.25">
      <c r="A79" s="54"/>
      <c r="B79" s="54"/>
      <c r="C79" s="54"/>
      <c r="D79" s="54"/>
      <c r="E79" s="54"/>
      <c r="F79" s="54"/>
      <c r="G79" s="54"/>
      <c r="H79" s="54"/>
      <c r="I79" s="54"/>
      <c r="J79" s="54"/>
    </row>
    <row r="80" spans="1:10" x14ac:dyDescent="0.25">
      <c r="A80" s="54"/>
      <c r="B80" s="54"/>
      <c r="C80" s="54"/>
      <c r="D80" s="54"/>
      <c r="E80" s="54"/>
      <c r="F80" s="54"/>
      <c r="G80" s="54"/>
      <c r="H80" s="54"/>
      <c r="I80" s="54"/>
      <c r="J80" s="54"/>
    </row>
    <row r="81" spans="1:10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</row>
    <row r="82" spans="1:10" x14ac:dyDescent="0.25">
      <c r="A82" s="54"/>
      <c r="B82" s="54"/>
      <c r="C82" s="54"/>
      <c r="D82" s="54"/>
      <c r="E82" s="54"/>
      <c r="F82" s="54"/>
      <c r="G82" s="54"/>
      <c r="H82" s="54"/>
      <c r="I82" s="54"/>
      <c r="J82" s="54"/>
    </row>
    <row r="83" spans="1:10" x14ac:dyDescent="0.25">
      <c r="A83" s="54"/>
      <c r="B83" s="54"/>
      <c r="C83" s="54"/>
      <c r="D83" s="54"/>
      <c r="E83" s="54"/>
      <c r="F83" s="54"/>
      <c r="G83" s="54"/>
      <c r="H83" s="54"/>
      <c r="I83" s="54"/>
      <c r="J83" s="54"/>
    </row>
    <row r="84" spans="1:10" x14ac:dyDescent="0.25">
      <c r="A84" s="54"/>
      <c r="B84" s="54"/>
      <c r="C84" s="54"/>
      <c r="D84" s="54"/>
      <c r="E84" s="54"/>
      <c r="F84" s="54"/>
      <c r="G84" s="54"/>
      <c r="H84" s="54"/>
      <c r="I84" s="54"/>
      <c r="J84" s="54"/>
    </row>
    <row r="85" spans="1:10" x14ac:dyDescent="0.25">
      <c r="A85" s="54"/>
      <c r="B85" s="54"/>
      <c r="C85" s="54"/>
      <c r="D85" s="54"/>
      <c r="E85" s="54"/>
      <c r="F85" s="54"/>
      <c r="G85" s="54"/>
      <c r="H85" s="54"/>
      <c r="I85" s="54"/>
      <c r="J85" s="54"/>
    </row>
    <row r="86" spans="1:10" x14ac:dyDescent="0.25">
      <c r="A86" s="54"/>
      <c r="B86" s="54"/>
      <c r="C86" s="54"/>
      <c r="D86" s="54"/>
      <c r="E86" s="54"/>
      <c r="F86" s="54"/>
      <c r="G86" s="54"/>
      <c r="H86" s="54"/>
      <c r="I86" s="54"/>
      <c r="J86" s="54"/>
    </row>
    <row r="87" spans="1:10" x14ac:dyDescent="0.25">
      <c r="A87" s="54"/>
      <c r="B87" s="54"/>
      <c r="C87" s="54"/>
      <c r="D87" s="54"/>
      <c r="E87" s="54"/>
      <c r="F87" s="54"/>
      <c r="G87" s="54"/>
      <c r="H87" s="54"/>
      <c r="I87" s="54"/>
      <c r="J87" s="54"/>
    </row>
    <row r="88" spans="1:10" x14ac:dyDescent="0.25">
      <c r="A88" s="54"/>
      <c r="B88" s="54"/>
      <c r="C88" s="54"/>
      <c r="D88" s="54"/>
      <c r="E88" s="54"/>
      <c r="F88" s="54"/>
      <c r="G88" s="54"/>
      <c r="H88" s="54"/>
      <c r="I88" s="54"/>
      <c r="J88" s="54"/>
    </row>
    <row r="89" spans="1:10" x14ac:dyDescent="0.25">
      <c r="A89" s="54"/>
      <c r="B89" s="54"/>
      <c r="C89" s="54"/>
      <c r="D89" s="54"/>
      <c r="E89" s="54"/>
      <c r="F89" s="54"/>
      <c r="G89" s="54"/>
      <c r="H89" s="54"/>
      <c r="I89" s="54"/>
      <c r="J89" s="54"/>
    </row>
    <row r="90" spans="1:10" x14ac:dyDescent="0.25">
      <c r="A90" s="54"/>
      <c r="B90" s="54"/>
      <c r="C90" s="54"/>
      <c r="D90" s="54"/>
      <c r="E90" s="54"/>
      <c r="F90" s="54"/>
      <c r="G90" s="54"/>
      <c r="H90" s="54"/>
      <c r="I90" s="54"/>
      <c r="J90" s="54"/>
    </row>
    <row r="91" spans="1:10" x14ac:dyDescent="0.25">
      <c r="A91" s="54"/>
      <c r="B91" s="54"/>
      <c r="C91" s="54"/>
      <c r="D91" s="54"/>
      <c r="E91" s="54"/>
      <c r="F91" s="54"/>
      <c r="G91" s="54"/>
      <c r="H91" s="54"/>
      <c r="I91" s="54"/>
      <c r="J91" s="54"/>
    </row>
    <row r="92" spans="1:10" x14ac:dyDescent="0.25">
      <c r="A92" s="54"/>
      <c r="B92" s="54"/>
      <c r="C92" s="54"/>
      <c r="D92" s="54"/>
      <c r="E92" s="54"/>
      <c r="F92" s="54"/>
      <c r="G92" s="54"/>
      <c r="H92" s="54"/>
      <c r="I92" s="54"/>
      <c r="J92" s="54"/>
    </row>
    <row r="93" spans="1:10" x14ac:dyDescent="0.25">
      <c r="A93" s="54"/>
      <c r="B93" s="54"/>
      <c r="C93" s="54"/>
      <c r="D93" s="54"/>
      <c r="E93" s="54"/>
      <c r="F93" s="54"/>
      <c r="G93" s="54"/>
      <c r="H93" s="54"/>
      <c r="I93" s="54"/>
      <c r="J93" s="54"/>
    </row>
    <row r="94" spans="1:10" x14ac:dyDescent="0.25">
      <c r="A94" s="54"/>
      <c r="B94" s="54"/>
      <c r="C94" s="54"/>
      <c r="D94" s="54"/>
      <c r="E94" s="54"/>
      <c r="F94" s="54"/>
      <c r="G94" s="54"/>
      <c r="H94" s="54"/>
      <c r="I94" s="54"/>
      <c r="J94" s="54"/>
    </row>
    <row r="95" spans="1:10" x14ac:dyDescent="0.25">
      <c r="A95" s="54"/>
      <c r="B95" s="54"/>
      <c r="C95" s="54"/>
      <c r="D95" s="54"/>
      <c r="E95" s="54"/>
      <c r="F95" s="54"/>
      <c r="G95" s="54"/>
      <c r="H95" s="54"/>
      <c r="I95" s="54"/>
      <c r="J95" s="54"/>
    </row>
    <row r="96" spans="1:10" x14ac:dyDescent="0.25">
      <c r="A96" s="54"/>
      <c r="B96" s="54"/>
      <c r="C96" s="54"/>
      <c r="D96" s="54"/>
      <c r="E96" s="54"/>
      <c r="F96" s="54"/>
      <c r="G96" s="54"/>
      <c r="H96" s="54"/>
      <c r="I96" s="54"/>
      <c r="J96" s="54"/>
    </row>
    <row r="97" spans="1:10" x14ac:dyDescent="0.25">
      <c r="A97" s="54"/>
      <c r="B97" s="54"/>
      <c r="C97" s="54"/>
      <c r="D97" s="54"/>
      <c r="E97" s="54"/>
      <c r="F97" s="54"/>
      <c r="G97" s="54"/>
      <c r="H97" s="54"/>
      <c r="I97" s="54"/>
      <c r="J97" s="54"/>
    </row>
    <row r="98" spans="1:10" x14ac:dyDescent="0.25">
      <c r="A98" s="54"/>
      <c r="B98" s="54"/>
      <c r="C98" s="54"/>
      <c r="D98" s="54"/>
      <c r="E98" s="54"/>
      <c r="F98" s="54"/>
      <c r="G98" s="54"/>
      <c r="H98" s="54"/>
      <c r="I98" s="54"/>
      <c r="J98" s="54"/>
    </row>
    <row r="99" spans="1:10" x14ac:dyDescent="0.25">
      <c r="A99" s="54"/>
      <c r="B99" s="54"/>
      <c r="C99" s="54"/>
      <c r="D99" s="54"/>
      <c r="E99" s="54"/>
      <c r="F99" s="54"/>
      <c r="G99" s="54"/>
      <c r="H99" s="54"/>
      <c r="I99" s="54"/>
      <c r="J99" s="54"/>
    </row>
    <row r="100" spans="1:10" x14ac:dyDescent="0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</row>
    <row r="101" spans="1:10" x14ac:dyDescent="0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</row>
    <row r="102" spans="1:10" x14ac:dyDescent="0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</row>
    <row r="103" spans="1:10" x14ac:dyDescent="0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</row>
    <row r="104" spans="1:10" x14ac:dyDescent="0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</row>
    <row r="105" spans="1:10" x14ac:dyDescent="0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</row>
    <row r="106" spans="1:10" x14ac:dyDescent="0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</row>
    <row r="107" spans="1:10" x14ac:dyDescent="0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</row>
    <row r="108" spans="1:10" x14ac:dyDescent="0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</row>
    <row r="109" spans="1:10" x14ac:dyDescent="0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</row>
    <row r="110" spans="1:10" x14ac:dyDescent="0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</row>
    <row r="111" spans="1:10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</row>
    <row r="112" spans="1:10" x14ac:dyDescent="0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</row>
    <row r="113" spans="1:10" x14ac:dyDescent="0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</row>
    <row r="114" spans="1:10" x14ac:dyDescent="0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</row>
    <row r="115" spans="1:10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</row>
    <row r="116" spans="1:10" x14ac:dyDescent="0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</row>
    <row r="117" spans="1:10" x14ac:dyDescent="0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</row>
    <row r="118" spans="1:10" x14ac:dyDescent="0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</row>
    <row r="119" spans="1:10" x14ac:dyDescent="0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</row>
    <row r="120" spans="1:10" x14ac:dyDescent="0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</row>
    <row r="121" spans="1:10" x14ac:dyDescent="0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</row>
    <row r="122" spans="1:10" x14ac:dyDescent="0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</row>
    <row r="123" spans="1:10" x14ac:dyDescent="0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</row>
    <row r="124" spans="1:10" x14ac:dyDescent="0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</row>
    <row r="125" spans="1:10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</row>
    <row r="126" spans="1:10" x14ac:dyDescent="0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</row>
    <row r="127" spans="1:10" x14ac:dyDescent="0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</row>
  </sheetData>
  <mergeCells count="8">
    <mergeCell ref="A1:J1"/>
    <mergeCell ref="A38:J38"/>
    <mergeCell ref="A65:D65"/>
    <mergeCell ref="A3:J3"/>
    <mergeCell ref="A4:J4"/>
    <mergeCell ref="A6:J6"/>
    <mergeCell ref="A26:D26"/>
    <mergeCell ref="A29:J2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2"/>
  <sheetViews>
    <sheetView workbookViewId="0">
      <selection sqref="A1:K1"/>
    </sheetView>
  </sheetViews>
  <sheetFormatPr defaultRowHeight="15" x14ac:dyDescent="0.25"/>
  <cols>
    <col min="1" max="1" width="37.7109375" customWidth="1"/>
    <col min="2" max="7" width="25.28515625" customWidth="1"/>
  </cols>
  <sheetData>
    <row r="1" spans="1:11" ht="42" customHeight="1" x14ac:dyDescent="0.25">
      <c r="A1" s="121" t="s">
        <v>121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8" customHeight="1" x14ac:dyDescent="0.25">
      <c r="A2" s="4"/>
      <c r="B2" s="4"/>
      <c r="C2" s="4"/>
      <c r="D2" s="4"/>
      <c r="E2" s="4"/>
      <c r="F2" s="4"/>
      <c r="G2" s="4"/>
    </row>
    <row r="3" spans="1:11" ht="15.75" x14ac:dyDescent="0.25">
      <c r="A3" s="121" t="s">
        <v>25</v>
      </c>
      <c r="B3" s="121"/>
      <c r="C3" s="121"/>
      <c r="D3" s="121"/>
      <c r="E3" s="121"/>
      <c r="F3" s="122"/>
      <c r="G3" s="122"/>
    </row>
    <row r="4" spans="1:11" ht="18" x14ac:dyDescent="0.25">
      <c r="A4" s="4"/>
      <c r="B4" s="4"/>
      <c r="C4" s="4"/>
      <c r="D4" s="4"/>
      <c r="E4" s="4"/>
      <c r="F4" s="5"/>
      <c r="G4" s="5"/>
    </row>
    <row r="5" spans="1:11" ht="18" customHeight="1" x14ac:dyDescent="0.25">
      <c r="A5" s="121" t="s">
        <v>7</v>
      </c>
      <c r="B5" s="123"/>
      <c r="C5" s="123"/>
      <c r="D5" s="123"/>
      <c r="E5" s="123"/>
      <c r="F5" s="123"/>
      <c r="G5" s="123"/>
    </row>
    <row r="6" spans="1:11" ht="18" x14ac:dyDescent="0.25">
      <c r="A6" s="4"/>
      <c r="B6" s="4"/>
      <c r="C6" s="4"/>
      <c r="D6" s="4"/>
      <c r="E6" s="4"/>
      <c r="F6" s="5"/>
      <c r="G6" s="5"/>
    </row>
    <row r="7" spans="1:11" ht="15.75" x14ac:dyDescent="0.25">
      <c r="A7" s="121" t="s">
        <v>18</v>
      </c>
      <c r="B7" s="141"/>
      <c r="C7" s="141"/>
      <c r="D7" s="141"/>
      <c r="E7" s="141"/>
      <c r="F7" s="141"/>
      <c r="G7" s="141"/>
    </row>
    <row r="8" spans="1:11" ht="18" x14ac:dyDescent="0.25">
      <c r="A8" s="4"/>
      <c r="B8" s="4"/>
      <c r="C8" s="4"/>
      <c r="D8" s="4"/>
      <c r="E8" s="4"/>
      <c r="F8" s="5"/>
      <c r="G8" s="57"/>
    </row>
    <row r="9" spans="1:11" ht="25.5" x14ac:dyDescent="0.25">
      <c r="A9" s="17" t="s">
        <v>19</v>
      </c>
      <c r="B9" s="16" t="s">
        <v>101</v>
      </c>
      <c r="C9" s="17" t="s">
        <v>99</v>
      </c>
      <c r="D9" s="17" t="s">
        <v>95</v>
      </c>
      <c r="E9" s="17" t="s">
        <v>119</v>
      </c>
      <c r="F9" s="17" t="s">
        <v>72</v>
      </c>
      <c r="G9" s="17" t="s">
        <v>102</v>
      </c>
    </row>
    <row r="10" spans="1:11" ht="15.75" customHeight="1" x14ac:dyDescent="0.25">
      <c r="A10" s="10" t="s">
        <v>20</v>
      </c>
      <c r="B10" s="40">
        <f>+B11</f>
        <v>2966389.7199999997</v>
      </c>
      <c r="C10" s="41">
        <f t="shared" ref="B10:G11" si="0">+C11</f>
        <v>4614498.0599999996</v>
      </c>
      <c r="D10" s="41">
        <f t="shared" si="0"/>
        <v>4931250.3000000007</v>
      </c>
      <c r="E10" s="41">
        <f t="shared" si="0"/>
        <v>5126250.3000000007</v>
      </c>
      <c r="F10" s="41">
        <f t="shared" si="0"/>
        <v>4279386.3099999996</v>
      </c>
      <c r="G10" s="41">
        <f t="shared" si="0"/>
        <v>4331918.0109999999</v>
      </c>
    </row>
    <row r="11" spans="1:11" ht="15.75" customHeight="1" x14ac:dyDescent="0.25">
      <c r="A11" s="10" t="s">
        <v>54</v>
      </c>
      <c r="B11" s="40">
        <f t="shared" si="0"/>
        <v>2966389.7199999997</v>
      </c>
      <c r="C11" s="41">
        <f t="shared" si="0"/>
        <v>4614498.0599999996</v>
      </c>
      <c r="D11" s="41">
        <f>+D12</f>
        <v>4931250.3000000007</v>
      </c>
      <c r="E11" s="41">
        <f>+E12</f>
        <v>5126250.3000000007</v>
      </c>
      <c r="F11" s="41">
        <f>+F12</f>
        <v>4279386.3099999996</v>
      </c>
      <c r="G11" s="41">
        <f>+G12</f>
        <v>4331918.0109999999</v>
      </c>
    </row>
    <row r="12" spans="1:11" x14ac:dyDescent="0.25">
      <c r="A12" s="15" t="s">
        <v>55</v>
      </c>
      <c r="B12" s="42">
        <f>+'POSEBNI DIO'!E6</f>
        <v>2966389.7199999997</v>
      </c>
      <c r="C12" s="43">
        <f>+'POSEBNI DIO'!F6</f>
        <v>4614498.0599999996</v>
      </c>
      <c r="D12" s="43">
        <f>+'POSEBNI DIO'!G6</f>
        <v>4931250.3000000007</v>
      </c>
      <c r="E12" s="43">
        <f>+'POSEBNI DIO'!H6</f>
        <v>5126250.3000000007</v>
      </c>
      <c r="F12" s="43">
        <f>+'POSEBNI DIO'!I6</f>
        <v>4279386.3099999996</v>
      </c>
      <c r="G12" s="43">
        <f>+'POSEBNI DIO'!J6</f>
        <v>4331918.0109999999</v>
      </c>
    </row>
  </sheetData>
  <mergeCells count="4">
    <mergeCell ref="A3:G3"/>
    <mergeCell ref="A5:G5"/>
    <mergeCell ref="A7:G7"/>
    <mergeCell ref="A1:K1"/>
  </mergeCells>
  <pageMargins left="0.7" right="0.7" top="0.75" bottom="0.75" header="0.3" footer="0.3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workbookViewId="0">
      <selection sqref="A1:K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1" ht="42" customHeight="1" x14ac:dyDescent="0.25">
      <c r="A1" s="121" t="s">
        <v>121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75" x14ac:dyDescent="0.25">
      <c r="A3" s="121" t="s">
        <v>25</v>
      </c>
      <c r="B3" s="121"/>
      <c r="C3" s="121"/>
      <c r="D3" s="121"/>
      <c r="E3" s="121"/>
      <c r="F3" s="121"/>
      <c r="G3" s="121"/>
      <c r="H3" s="121"/>
      <c r="I3" s="122"/>
      <c r="J3" s="122"/>
    </row>
    <row r="4" spans="1:11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1" ht="18" customHeight="1" x14ac:dyDescent="0.25">
      <c r="A5" s="121" t="s">
        <v>21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1" ht="18" x14ac:dyDescent="0.25">
      <c r="A6" s="4"/>
      <c r="B6" s="4"/>
      <c r="C6" s="4"/>
      <c r="D6" s="4"/>
      <c r="E6" s="4"/>
      <c r="F6" s="4"/>
      <c r="G6" s="4"/>
      <c r="H6" s="4"/>
      <c r="I6" s="5"/>
      <c r="J6" s="57"/>
    </row>
    <row r="7" spans="1:11" x14ac:dyDescent="0.25">
      <c r="A7" s="17" t="s">
        <v>8</v>
      </c>
      <c r="B7" s="16" t="s">
        <v>9</v>
      </c>
      <c r="C7" s="16" t="s">
        <v>10</v>
      </c>
      <c r="D7" s="16" t="s">
        <v>39</v>
      </c>
      <c r="E7" s="16" t="s">
        <v>98</v>
      </c>
      <c r="F7" s="17" t="s">
        <v>99</v>
      </c>
      <c r="G7" s="17" t="s">
        <v>95</v>
      </c>
      <c r="H7" s="17" t="s">
        <v>119</v>
      </c>
      <c r="I7" s="17" t="s">
        <v>73</v>
      </c>
      <c r="J7" s="17" t="s">
        <v>100</v>
      </c>
    </row>
    <row r="8" spans="1:11" ht="25.5" x14ac:dyDescent="0.25">
      <c r="A8" s="10">
        <v>8</v>
      </c>
      <c r="B8" s="10"/>
      <c r="C8" s="10"/>
      <c r="D8" s="10" t="s">
        <v>22</v>
      </c>
      <c r="E8" s="27">
        <v>0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</row>
    <row r="9" spans="1:11" x14ac:dyDescent="0.25">
      <c r="A9" s="10"/>
      <c r="B9" s="14">
        <v>84</v>
      </c>
      <c r="C9" s="14"/>
      <c r="D9" s="14" t="s">
        <v>29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</row>
    <row r="10" spans="1:11" ht="25.5" x14ac:dyDescent="0.25">
      <c r="A10" s="11"/>
      <c r="B10" s="11"/>
      <c r="C10" s="12">
        <v>81</v>
      </c>
      <c r="D10" s="15" t="s">
        <v>30</v>
      </c>
      <c r="E10" s="27">
        <v>0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</row>
    <row r="11" spans="1:11" ht="25.5" x14ac:dyDescent="0.25">
      <c r="A11" s="13">
        <v>5</v>
      </c>
      <c r="B11" s="13"/>
      <c r="C11" s="13"/>
      <c r="D11" s="18" t="s">
        <v>23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</row>
    <row r="12" spans="1:11" ht="25.5" x14ac:dyDescent="0.25">
      <c r="A12" s="14"/>
      <c r="B12" s="14">
        <v>54</v>
      </c>
      <c r="C12" s="14"/>
      <c r="D12" s="19" t="s">
        <v>31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</row>
    <row r="13" spans="1:11" x14ac:dyDescent="0.25">
      <c r="A13" s="14"/>
      <c r="B13" s="14"/>
      <c r="C13" s="12">
        <v>11</v>
      </c>
      <c r="D13" s="12" t="s">
        <v>12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</row>
    <row r="14" spans="1:11" x14ac:dyDescent="0.25">
      <c r="A14" s="14"/>
      <c r="B14" s="14"/>
      <c r="C14" s="12">
        <v>31</v>
      </c>
      <c r="D14" s="12" t="s">
        <v>32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</row>
  </sheetData>
  <mergeCells count="3">
    <mergeCell ref="A3:J3"/>
    <mergeCell ref="A5:J5"/>
    <mergeCell ref="A1:K1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5"/>
  <sheetViews>
    <sheetView topLeftCell="D1" zoomScale="120" zoomScaleNormal="120" workbookViewId="0">
      <selection activeCell="O59" sqref="O5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5703125" customWidth="1"/>
    <col min="4" max="4" width="28.28515625" customWidth="1"/>
    <col min="5" max="5" width="14" customWidth="1"/>
    <col min="6" max="6" width="13.85546875" customWidth="1"/>
    <col min="7" max="7" width="13.7109375" customWidth="1"/>
    <col min="8" max="8" width="13.42578125" customWidth="1"/>
    <col min="9" max="9" width="12.5703125" customWidth="1"/>
    <col min="10" max="10" width="12.7109375" customWidth="1"/>
  </cols>
  <sheetData>
    <row r="1" spans="1:10" ht="42" customHeight="1" x14ac:dyDescent="0.25">
      <c r="A1" s="121" t="s">
        <v>121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5"/>
      <c r="J2" s="5"/>
    </row>
    <row r="3" spans="1:10" ht="18" customHeight="1" x14ac:dyDescent="0.25">
      <c r="A3" s="121" t="s">
        <v>24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7"/>
    </row>
    <row r="5" spans="1:10" ht="25.5" x14ac:dyDescent="0.25">
      <c r="A5" s="167" t="s">
        <v>26</v>
      </c>
      <c r="B5" s="168"/>
      <c r="C5" s="169"/>
      <c r="D5" s="16" t="s">
        <v>27</v>
      </c>
      <c r="E5" s="16" t="s">
        <v>98</v>
      </c>
      <c r="F5" s="17" t="s">
        <v>99</v>
      </c>
      <c r="G5" s="17" t="s">
        <v>95</v>
      </c>
      <c r="H5" s="17" t="s">
        <v>119</v>
      </c>
      <c r="I5" s="17" t="s">
        <v>73</v>
      </c>
      <c r="J5" s="17" t="s">
        <v>100</v>
      </c>
    </row>
    <row r="6" spans="1:10" ht="25.5" x14ac:dyDescent="0.25">
      <c r="A6" s="164" t="s">
        <v>56</v>
      </c>
      <c r="B6" s="165"/>
      <c r="C6" s="166"/>
      <c r="D6" s="36" t="s">
        <v>57</v>
      </c>
      <c r="E6" s="29">
        <f t="shared" ref="E6:J6" si="0">+E7+E11+E15+E19+E43</f>
        <v>2966389.7199999997</v>
      </c>
      <c r="F6" s="39">
        <f t="shared" si="0"/>
        <v>4614498.0599999996</v>
      </c>
      <c r="G6" s="39">
        <f t="shared" si="0"/>
        <v>4931250.3000000007</v>
      </c>
      <c r="H6" s="39">
        <f t="shared" si="0"/>
        <v>5126250.3000000007</v>
      </c>
      <c r="I6" s="39">
        <f t="shared" si="0"/>
        <v>4279386.3099999996</v>
      </c>
      <c r="J6" s="39">
        <f t="shared" si="0"/>
        <v>4331918.0109999999</v>
      </c>
    </row>
    <row r="7" spans="1:10" ht="19.5" customHeight="1" x14ac:dyDescent="0.25">
      <c r="A7" s="164" t="s">
        <v>103</v>
      </c>
      <c r="B7" s="165"/>
      <c r="C7" s="166"/>
      <c r="D7" s="36" t="s">
        <v>59</v>
      </c>
      <c r="E7" s="29">
        <f t="shared" ref="E7:J9" si="1">+E8</f>
        <v>1682219.6</v>
      </c>
      <c r="F7" s="29">
        <f t="shared" si="1"/>
        <v>1770069.33</v>
      </c>
      <c r="G7" s="39">
        <f>+G8</f>
        <v>1893131</v>
      </c>
      <c r="H7" s="39">
        <f>+H8</f>
        <v>1893131</v>
      </c>
      <c r="I7" s="39">
        <f>+I8</f>
        <v>1893131</v>
      </c>
      <c r="J7" s="39">
        <f>+J8</f>
        <v>1893131</v>
      </c>
    </row>
    <row r="8" spans="1:10" x14ac:dyDescent="0.25">
      <c r="A8" s="146" t="s">
        <v>58</v>
      </c>
      <c r="B8" s="147"/>
      <c r="C8" s="148"/>
      <c r="D8" s="37" t="s">
        <v>12</v>
      </c>
      <c r="E8" s="29">
        <f t="shared" si="1"/>
        <v>1682219.6</v>
      </c>
      <c r="F8" s="39">
        <f t="shared" si="1"/>
        <v>1770069.33</v>
      </c>
      <c r="G8" s="39">
        <f t="shared" si="1"/>
        <v>1893131</v>
      </c>
      <c r="H8" s="39">
        <f t="shared" si="1"/>
        <v>1893131</v>
      </c>
      <c r="I8" s="39">
        <f t="shared" si="1"/>
        <v>1893131</v>
      </c>
      <c r="J8" s="39">
        <f t="shared" si="1"/>
        <v>1893131</v>
      </c>
    </row>
    <row r="9" spans="1:10" x14ac:dyDescent="0.25">
      <c r="A9" s="149">
        <v>3</v>
      </c>
      <c r="B9" s="150"/>
      <c r="C9" s="151"/>
      <c r="D9" s="38" t="s">
        <v>15</v>
      </c>
      <c r="E9" s="27">
        <f t="shared" si="1"/>
        <v>1682219.6</v>
      </c>
      <c r="F9" s="28">
        <f t="shared" si="1"/>
        <v>1770069.33</v>
      </c>
      <c r="G9" s="28">
        <f t="shared" si="1"/>
        <v>1893131</v>
      </c>
      <c r="H9" s="28">
        <f t="shared" si="1"/>
        <v>1893131</v>
      </c>
      <c r="I9" s="28">
        <f t="shared" si="1"/>
        <v>1893131</v>
      </c>
      <c r="J9" s="28">
        <f t="shared" si="1"/>
        <v>1893131</v>
      </c>
    </row>
    <row r="10" spans="1:10" x14ac:dyDescent="0.25">
      <c r="A10" s="152">
        <v>31</v>
      </c>
      <c r="B10" s="153"/>
      <c r="C10" s="154"/>
      <c r="D10" s="38" t="s">
        <v>16</v>
      </c>
      <c r="E10" s="27">
        <v>1682219.6</v>
      </c>
      <c r="F10" s="27">
        <v>1770069.33</v>
      </c>
      <c r="G10" s="27">
        <v>1893131</v>
      </c>
      <c r="H10" s="27">
        <v>1893131</v>
      </c>
      <c r="I10" s="27">
        <f>+G10</f>
        <v>1893131</v>
      </c>
      <c r="J10" s="27">
        <f>+G10</f>
        <v>1893131</v>
      </c>
    </row>
    <row r="11" spans="1:10" ht="19.5" customHeight="1" x14ac:dyDescent="0.25">
      <c r="A11" s="164" t="s">
        <v>104</v>
      </c>
      <c r="B11" s="165"/>
      <c r="C11" s="166"/>
      <c r="D11" s="36" t="s">
        <v>60</v>
      </c>
      <c r="E11" s="29">
        <f>+E13</f>
        <v>184994.71</v>
      </c>
      <c r="F11" s="29">
        <f t="shared" ref="F11:J13" si="2">+F12</f>
        <v>192354.77</v>
      </c>
      <c r="G11" s="39">
        <f t="shared" si="2"/>
        <v>206624</v>
      </c>
      <c r="H11" s="39">
        <f t="shared" si="2"/>
        <v>206624</v>
      </c>
      <c r="I11" s="39">
        <f t="shared" si="2"/>
        <v>206624</v>
      </c>
      <c r="J11" s="39">
        <f t="shared" si="2"/>
        <v>206624</v>
      </c>
    </row>
    <row r="12" spans="1:10" x14ac:dyDescent="0.25">
      <c r="A12" s="146" t="s">
        <v>58</v>
      </c>
      <c r="B12" s="147"/>
      <c r="C12" s="148"/>
      <c r="D12" s="37" t="s">
        <v>12</v>
      </c>
      <c r="E12" s="29">
        <f>+E13</f>
        <v>184994.71</v>
      </c>
      <c r="F12" s="39">
        <f t="shared" si="2"/>
        <v>192354.77</v>
      </c>
      <c r="G12" s="39">
        <f t="shared" si="2"/>
        <v>206624</v>
      </c>
      <c r="H12" s="39">
        <f t="shared" si="2"/>
        <v>206624</v>
      </c>
      <c r="I12" s="39">
        <f t="shared" si="2"/>
        <v>206624</v>
      </c>
      <c r="J12" s="39">
        <f t="shared" si="2"/>
        <v>206624</v>
      </c>
    </row>
    <row r="13" spans="1:10" x14ac:dyDescent="0.25">
      <c r="A13" s="149">
        <v>3</v>
      </c>
      <c r="B13" s="150"/>
      <c r="C13" s="151"/>
      <c r="D13" s="38" t="s">
        <v>15</v>
      </c>
      <c r="E13" s="27">
        <f>+E14</f>
        <v>184994.71</v>
      </c>
      <c r="F13" s="28">
        <f t="shared" si="2"/>
        <v>192354.77</v>
      </c>
      <c r="G13" s="28">
        <f t="shared" si="2"/>
        <v>206624</v>
      </c>
      <c r="H13" s="28">
        <f t="shared" si="2"/>
        <v>206624</v>
      </c>
      <c r="I13" s="28">
        <f t="shared" si="2"/>
        <v>206624</v>
      </c>
      <c r="J13" s="28">
        <f t="shared" si="2"/>
        <v>206624</v>
      </c>
    </row>
    <row r="14" spans="1:10" x14ac:dyDescent="0.25">
      <c r="A14" s="152">
        <v>32</v>
      </c>
      <c r="B14" s="153"/>
      <c r="C14" s="154"/>
      <c r="D14" s="38" t="s">
        <v>28</v>
      </c>
      <c r="E14" s="27">
        <v>184994.71</v>
      </c>
      <c r="F14" s="28">
        <v>192354.77</v>
      </c>
      <c r="G14" s="28">
        <v>206624</v>
      </c>
      <c r="H14" s="28">
        <v>206624</v>
      </c>
      <c r="I14" s="28">
        <f>+G14</f>
        <v>206624</v>
      </c>
      <c r="J14" s="28">
        <f>+G14</f>
        <v>206624</v>
      </c>
    </row>
    <row r="15" spans="1:10" ht="19.5" customHeight="1" x14ac:dyDescent="0.25">
      <c r="A15" s="164" t="s">
        <v>105</v>
      </c>
      <c r="B15" s="165"/>
      <c r="C15" s="166"/>
      <c r="D15" s="36" t="s">
        <v>61</v>
      </c>
      <c r="E15" s="29">
        <f t="shared" ref="E15:J17" si="3">+E16</f>
        <v>111.53</v>
      </c>
      <c r="F15" s="29">
        <f t="shared" si="3"/>
        <v>165.9</v>
      </c>
      <c r="G15" s="39">
        <f t="shared" si="3"/>
        <v>216</v>
      </c>
      <c r="H15" s="39">
        <f t="shared" si="3"/>
        <v>216</v>
      </c>
      <c r="I15" s="39">
        <f t="shared" si="3"/>
        <v>216</v>
      </c>
      <c r="J15" s="39">
        <f t="shared" si="3"/>
        <v>216</v>
      </c>
    </row>
    <row r="16" spans="1:10" x14ac:dyDescent="0.25">
      <c r="A16" s="146" t="s">
        <v>58</v>
      </c>
      <c r="B16" s="147"/>
      <c r="C16" s="148"/>
      <c r="D16" s="37" t="s">
        <v>12</v>
      </c>
      <c r="E16" s="29">
        <f t="shared" si="3"/>
        <v>111.53</v>
      </c>
      <c r="F16" s="39">
        <f t="shared" si="3"/>
        <v>165.9</v>
      </c>
      <c r="G16" s="39">
        <f t="shared" si="3"/>
        <v>216</v>
      </c>
      <c r="H16" s="39">
        <f t="shared" si="3"/>
        <v>216</v>
      </c>
      <c r="I16" s="39">
        <f t="shared" si="3"/>
        <v>216</v>
      </c>
      <c r="J16" s="39">
        <f t="shared" si="3"/>
        <v>216</v>
      </c>
    </row>
    <row r="17" spans="1:10" x14ac:dyDescent="0.25">
      <c r="A17" s="149">
        <v>3</v>
      </c>
      <c r="B17" s="150"/>
      <c r="C17" s="151"/>
      <c r="D17" s="38" t="s">
        <v>15</v>
      </c>
      <c r="E17" s="27">
        <f t="shared" si="3"/>
        <v>111.53</v>
      </c>
      <c r="F17" s="28">
        <f t="shared" si="3"/>
        <v>165.9</v>
      </c>
      <c r="G17" s="28">
        <f t="shared" si="3"/>
        <v>216</v>
      </c>
      <c r="H17" s="28">
        <f t="shared" si="3"/>
        <v>216</v>
      </c>
      <c r="I17" s="28">
        <f t="shared" si="3"/>
        <v>216</v>
      </c>
      <c r="J17" s="28">
        <f t="shared" si="3"/>
        <v>216</v>
      </c>
    </row>
    <row r="18" spans="1:10" x14ac:dyDescent="0.25">
      <c r="A18" s="152">
        <v>34</v>
      </c>
      <c r="B18" s="153"/>
      <c r="C18" s="154"/>
      <c r="D18" s="38" t="s">
        <v>52</v>
      </c>
      <c r="E18" s="27">
        <v>111.53</v>
      </c>
      <c r="F18" s="28">
        <v>165.9</v>
      </c>
      <c r="G18" s="28">
        <v>216</v>
      </c>
      <c r="H18" s="28">
        <v>216</v>
      </c>
      <c r="I18" s="28">
        <f>+G18</f>
        <v>216</v>
      </c>
      <c r="J18" s="28">
        <f>+G18</f>
        <v>216</v>
      </c>
    </row>
    <row r="19" spans="1:10" ht="27" customHeight="1" x14ac:dyDescent="0.25">
      <c r="A19" s="164" t="s">
        <v>106</v>
      </c>
      <c r="B19" s="165"/>
      <c r="C19" s="166"/>
      <c r="D19" s="36" t="s">
        <v>65</v>
      </c>
      <c r="E19" s="29">
        <f>+E20+E24+E28+E31+E37</f>
        <v>1063325.42</v>
      </c>
      <c r="F19" s="29">
        <f>+F20+F24+F28+F37+F31</f>
        <v>2287456.0099999998</v>
      </c>
      <c r="G19" s="39">
        <f>+G20+G24+G28+G37+G31+G34+G40</f>
        <v>2714879.3000000003</v>
      </c>
      <c r="H19" s="39">
        <f>+H20+H24+H28+H37+H31+H34+H40</f>
        <v>2909879.3000000003</v>
      </c>
      <c r="I19" s="39">
        <f>+I20+I24+I28+I37+I31</f>
        <v>2165975.3099999996</v>
      </c>
      <c r="J19" s="39">
        <f>+J20+J24+J28+J37+J31</f>
        <v>2218507.0109999999</v>
      </c>
    </row>
    <row r="20" spans="1:10" x14ac:dyDescent="0.25">
      <c r="A20" s="146" t="s">
        <v>58</v>
      </c>
      <c r="B20" s="147"/>
      <c r="C20" s="148"/>
      <c r="D20" s="37" t="s">
        <v>12</v>
      </c>
      <c r="E20" s="29">
        <f t="shared" ref="E20:J21" si="4">+E21</f>
        <v>846289.5</v>
      </c>
      <c r="F20" s="39">
        <f t="shared" si="4"/>
        <v>2011640.93</v>
      </c>
      <c r="G20" s="39">
        <f>+G21</f>
        <v>2467349</v>
      </c>
      <c r="H20" s="39">
        <f>+H21</f>
        <v>2662349</v>
      </c>
      <c r="I20" s="39">
        <f t="shared" si="4"/>
        <v>1938594.8199999998</v>
      </c>
      <c r="J20" s="39">
        <f t="shared" si="4"/>
        <v>1991126.5209999999</v>
      </c>
    </row>
    <row r="21" spans="1:10" x14ac:dyDescent="0.25">
      <c r="A21" s="149">
        <v>3</v>
      </c>
      <c r="B21" s="150"/>
      <c r="C21" s="151"/>
      <c r="D21" s="38" t="s">
        <v>15</v>
      </c>
      <c r="E21" s="27">
        <f t="shared" si="4"/>
        <v>846289.5</v>
      </c>
      <c r="F21" s="28">
        <f>+F22+F23</f>
        <v>2011640.93</v>
      </c>
      <c r="G21" s="28">
        <f>+G22+G23</f>
        <v>2467349</v>
      </c>
      <c r="H21" s="28">
        <f>+H22+H23</f>
        <v>2662349</v>
      </c>
      <c r="I21" s="28">
        <f t="shared" ref="I21:J21" si="5">+I22+I23</f>
        <v>1938594.8199999998</v>
      </c>
      <c r="J21" s="28">
        <f t="shared" si="5"/>
        <v>1991126.5209999999</v>
      </c>
    </row>
    <row r="22" spans="1:10" x14ac:dyDescent="0.25">
      <c r="A22" s="152">
        <v>31</v>
      </c>
      <c r="B22" s="153"/>
      <c r="C22" s="154"/>
      <c r="D22" s="38" t="s">
        <v>16</v>
      </c>
      <c r="E22" s="27">
        <v>846289.5</v>
      </c>
      <c r="F22" s="28">
        <v>1950140.93</v>
      </c>
      <c r="G22" s="28">
        <v>2467349</v>
      </c>
      <c r="H22" s="28">
        <f>2467349+195000</f>
        <v>2662349</v>
      </c>
      <c r="I22" s="28">
        <f>1635110.89+303483.93</f>
        <v>1938594.8199999998</v>
      </c>
      <c r="J22" s="28">
        <f>+I22*1.05-44398.04</f>
        <v>1991126.5209999999</v>
      </c>
    </row>
    <row r="23" spans="1:10" x14ac:dyDescent="0.25">
      <c r="A23" s="152">
        <v>32</v>
      </c>
      <c r="B23" s="153"/>
      <c r="C23" s="154"/>
      <c r="D23" s="38" t="s">
        <v>28</v>
      </c>
      <c r="E23" s="27">
        <v>0</v>
      </c>
      <c r="F23" s="28">
        <v>61500</v>
      </c>
      <c r="G23" s="59">
        <v>0</v>
      </c>
      <c r="H23" s="59">
        <v>0</v>
      </c>
      <c r="I23" s="59">
        <v>0</v>
      </c>
      <c r="J23" s="60">
        <v>0</v>
      </c>
    </row>
    <row r="24" spans="1:10" x14ac:dyDescent="0.25">
      <c r="A24" s="146" t="s">
        <v>64</v>
      </c>
      <c r="B24" s="147"/>
      <c r="C24" s="148"/>
      <c r="D24" s="37" t="s">
        <v>32</v>
      </c>
      <c r="E24" s="29">
        <f t="shared" ref="E24:J24" si="6">+E25</f>
        <v>15571</v>
      </c>
      <c r="F24" s="39">
        <f t="shared" si="6"/>
        <v>195815.08000000002</v>
      </c>
      <c r="G24" s="39">
        <f t="shared" si="6"/>
        <v>207364.49</v>
      </c>
      <c r="H24" s="39">
        <f t="shared" si="6"/>
        <v>207364.49</v>
      </c>
      <c r="I24" s="39">
        <f t="shared" si="6"/>
        <v>217380.49</v>
      </c>
      <c r="J24" s="39">
        <f t="shared" si="6"/>
        <v>217380.49</v>
      </c>
    </row>
    <row r="25" spans="1:10" x14ac:dyDescent="0.25">
      <c r="A25" s="149">
        <v>3</v>
      </c>
      <c r="B25" s="150"/>
      <c r="C25" s="151"/>
      <c r="D25" s="38" t="s">
        <v>15</v>
      </c>
      <c r="E25" s="27">
        <f t="shared" ref="E25:J25" si="7">+E26+E27</f>
        <v>15571</v>
      </c>
      <c r="F25" s="28">
        <f t="shared" si="7"/>
        <v>195815.08000000002</v>
      </c>
      <c r="G25" s="59">
        <f t="shared" si="7"/>
        <v>207364.49</v>
      </c>
      <c r="H25" s="59">
        <f t="shared" si="7"/>
        <v>207364.49</v>
      </c>
      <c r="I25" s="59">
        <f t="shared" si="7"/>
        <v>217380.49</v>
      </c>
      <c r="J25" s="59">
        <f t="shared" si="7"/>
        <v>217380.49</v>
      </c>
    </row>
    <row r="26" spans="1:10" x14ac:dyDescent="0.25">
      <c r="A26" s="152">
        <v>32</v>
      </c>
      <c r="B26" s="153"/>
      <c r="C26" s="154"/>
      <c r="D26" s="38" t="s">
        <v>28</v>
      </c>
      <c r="E26" s="27">
        <v>14982.03</v>
      </c>
      <c r="F26" s="28">
        <v>195580.98</v>
      </c>
      <c r="G26" s="59">
        <f>205216+1964.49</f>
        <v>207180.49</v>
      </c>
      <c r="H26" s="59">
        <f>205216+1964.49</f>
        <v>207180.49</v>
      </c>
      <c r="I26" s="59">
        <f>+G26+10000</f>
        <v>217180.49</v>
      </c>
      <c r="J26" s="59">
        <f>+G26+10000</f>
        <v>217180.49</v>
      </c>
    </row>
    <row r="27" spans="1:10" x14ac:dyDescent="0.25">
      <c r="A27" s="152">
        <v>34</v>
      </c>
      <c r="B27" s="153"/>
      <c r="C27" s="154"/>
      <c r="D27" s="38" t="s">
        <v>52</v>
      </c>
      <c r="E27" s="27">
        <v>588.97</v>
      </c>
      <c r="F27" s="28">
        <v>234.1</v>
      </c>
      <c r="G27" s="59">
        <v>184</v>
      </c>
      <c r="H27" s="59">
        <v>184</v>
      </c>
      <c r="I27" s="59">
        <v>200</v>
      </c>
      <c r="J27" s="59">
        <v>200</v>
      </c>
    </row>
    <row r="28" spans="1:10" x14ac:dyDescent="0.25">
      <c r="A28" s="146" t="s">
        <v>66</v>
      </c>
      <c r="B28" s="147"/>
      <c r="C28" s="148"/>
      <c r="D28" s="35" t="s">
        <v>44</v>
      </c>
      <c r="E28" s="29">
        <f t="shared" ref="E28:J29" si="8">+E29</f>
        <v>12303.47</v>
      </c>
      <c r="F28" s="39">
        <f t="shared" si="8"/>
        <v>25000</v>
      </c>
      <c r="G28" s="32">
        <f t="shared" si="8"/>
        <v>10000</v>
      </c>
      <c r="H28" s="32">
        <f t="shared" si="8"/>
        <v>10000</v>
      </c>
      <c r="I28" s="32">
        <f t="shared" si="8"/>
        <v>10000</v>
      </c>
      <c r="J28" s="32">
        <f t="shared" si="8"/>
        <v>10000</v>
      </c>
    </row>
    <row r="29" spans="1:10" x14ac:dyDescent="0.25">
      <c r="A29" s="149">
        <v>3</v>
      </c>
      <c r="B29" s="150"/>
      <c r="C29" s="151"/>
      <c r="D29" s="38" t="s">
        <v>15</v>
      </c>
      <c r="E29" s="27">
        <f t="shared" si="8"/>
        <v>12303.47</v>
      </c>
      <c r="F29" s="28">
        <f t="shared" si="8"/>
        <v>25000</v>
      </c>
      <c r="G29" s="59">
        <f>+G30</f>
        <v>10000</v>
      </c>
      <c r="H29" s="59">
        <f>+H30</f>
        <v>10000</v>
      </c>
      <c r="I29" s="59">
        <f t="shared" si="8"/>
        <v>10000</v>
      </c>
      <c r="J29" s="59">
        <f t="shared" si="8"/>
        <v>10000</v>
      </c>
    </row>
    <row r="30" spans="1:10" x14ac:dyDescent="0.25">
      <c r="A30" s="152">
        <v>32</v>
      </c>
      <c r="B30" s="153"/>
      <c r="C30" s="154"/>
      <c r="D30" s="38" t="s">
        <v>28</v>
      </c>
      <c r="E30" s="27">
        <v>12303.47</v>
      </c>
      <c r="F30" s="28">
        <v>25000</v>
      </c>
      <c r="G30" s="59">
        <v>10000</v>
      </c>
      <c r="H30" s="59">
        <v>10000</v>
      </c>
      <c r="I30" s="59">
        <v>10000</v>
      </c>
      <c r="J30" s="59">
        <v>10000</v>
      </c>
    </row>
    <row r="31" spans="1:10" ht="15" customHeight="1" x14ac:dyDescent="0.25">
      <c r="A31" s="146" t="s">
        <v>67</v>
      </c>
      <c r="B31" s="147"/>
      <c r="C31" s="148"/>
      <c r="D31" s="35" t="s">
        <v>68</v>
      </c>
      <c r="E31" s="29">
        <f t="shared" ref="E31:J32" si="9">+E32</f>
        <v>121659.97</v>
      </c>
      <c r="F31" s="39">
        <f t="shared" si="9"/>
        <v>0</v>
      </c>
      <c r="G31" s="61">
        <f t="shared" si="9"/>
        <v>2500</v>
      </c>
      <c r="H31" s="61">
        <f t="shared" si="9"/>
        <v>2500</v>
      </c>
      <c r="I31" s="61">
        <f t="shared" si="9"/>
        <v>0</v>
      </c>
      <c r="J31" s="61">
        <f t="shared" si="9"/>
        <v>0</v>
      </c>
    </row>
    <row r="32" spans="1:10" x14ac:dyDescent="0.25">
      <c r="A32" s="149">
        <v>3</v>
      </c>
      <c r="B32" s="150"/>
      <c r="C32" s="151"/>
      <c r="D32" s="38" t="s">
        <v>15</v>
      </c>
      <c r="E32" s="27">
        <f t="shared" si="9"/>
        <v>121659.97</v>
      </c>
      <c r="F32" s="28">
        <f t="shared" si="9"/>
        <v>0</v>
      </c>
      <c r="G32" s="62">
        <f t="shared" si="9"/>
        <v>2500</v>
      </c>
      <c r="H32" s="62">
        <f t="shared" si="9"/>
        <v>2500</v>
      </c>
      <c r="I32" s="62">
        <f t="shared" si="9"/>
        <v>0</v>
      </c>
      <c r="J32" s="62">
        <f t="shared" si="9"/>
        <v>0</v>
      </c>
    </row>
    <row r="33" spans="1:10" x14ac:dyDescent="0.25">
      <c r="A33" s="152">
        <v>32</v>
      </c>
      <c r="B33" s="153"/>
      <c r="C33" s="154"/>
      <c r="D33" s="38" t="s">
        <v>28</v>
      </c>
      <c r="E33" s="27">
        <v>121659.97</v>
      </c>
      <c r="F33" s="28"/>
      <c r="G33" s="59">
        <v>2500</v>
      </c>
      <c r="H33" s="59">
        <v>2500</v>
      </c>
      <c r="I33" s="59">
        <v>0</v>
      </c>
      <c r="J33" s="59">
        <v>0</v>
      </c>
    </row>
    <row r="34" spans="1:10" ht="15" customHeight="1" x14ac:dyDescent="0.25">
      <c r="A34" s="146" t="s">
        <v>90</v>
      </c>
      <c r="B34" s="147"/>
      <c r="C34" s="148"/>
      <c r="D34" s="37" t="s">
        <v>46</v>
      </c>
      <c r="E34" s="29">
        <f t="shared" ref="E34:J35" si="10">+E35</f>
        <v>0</v>
      </c>
      <c r="F34" s="39">
        <f t="shared" si="10"/>
        <v>0</v>
      </c>
      <c r="G34" s="39">
        <f t="shared" si="10"/>
        <v>20000</v>
      </c>
      <c r="H34" s="39">
        <f t="shared" si="10"/>
        <v>20000</v>
      </c>
      <c r="I34" s="39">
        <f t="shared" si="10"/>
        <v>0</v>
      </c>
      <c r="J34" s="9">
        <f>+J35</f>
        <v>0</v>
      </c>
    </row>
    <row r="35" spans="1:10" x14ac:dyDescent="0.25">
      <c r="A35" s="149">
        <v>3</v>
      </c>
      <c r="B35" s="150"/>
      <c r="C35" s="151"/>
      <c r="D35" s="38" t="s">
        <v>15</v>
      </c>
      <c r="E35" s="27">
        <f t="shared" si="10"/>
        <v>0</v>
      </c>
      <c r="F35" s="28">
        <f t="shared" si="10"/>
        <v>0</v>
      </c>
      <c r="G35" s="28">
        <f t="shared" si="10"/>
        <v>20000</v>
      </c>
      <c r="H35" s="28">
        <f t="shared" si="10"/>
        <v>20000</v>
      </c>
      <c r="I35" s="28">
        <f t="shared" si="10"/>
        <v>0</v>
      </c>
      <c r="J35" s="28">
        <f t="shared" si="10"/>
        <v>0</v>
      </c>
    </row>
    <row r="36" spans="1:10" x14ac:dyDescent="0.25">
      <c r="A36" s="152">
        <v>32</v>
      </c>
      <c r="B36" s="153"/>
      <c r="C36" s="154"/>
      <c r="D36" s="38" t="s">
        <v>28</v>
      </c>
      <c r="E36" s="27"/>
      <c r="F36" s="28">
        <v>0</v>
      </c>
      <c r="G36" s="28">
        <v>20000</v>
      </c>
      <c r="H36" s="28">
        <v>20000</v>
      </c>
      <c r="I36" s="8">
        <v>0</v>
      </c>
      <c r="J36" s="9">
        <v>0</v>
      </c>
    </row>
    <row r="37" spans="1:10" ht="15" customHeight="1" x14ac:dyDescent="0.25">
      <c r="A37" s="146" t="s">
        <v>63</v>
      </c>
      <c r="B37" s="147"/>
      <c r="C37" s="148"/>
      <c r="D37" s="37" t="s">
        <v>62</v>
      </c>
      <c r="E37" s="29">
        <f t="shared" ref="E37:J41" si="11">+E38</f>
        <v>67501.48</v>
      </c>
      <c r="F37" s="39">
        <f t="shared" si="11"/>
        <v>55000</v>
      </c>
      <c r="G37" s="32">
        <f t="shared" si="11"/>
        <v>3614.5400000000004</v>
      </c>
      <c r="H37" s="32">
        <f t="shared" si="11"/>
        <v>3614.5400000000004</v>
      </c>
      <c r="I37" s="32">
        <f t="shared" si="11"/>
        <v>0</v>
      </c>
      <c r="J37" s="32">
        <f t="shared" si="11"/>
        <v>0</v>
      </c>
    </row>
    <row r="38" spans="1:10" x14ac:dyDescent="0.25">
      <c r="A38" s="149">
        <v>3</v>
      </c>
      <c r="B38" s="150"/>
      <c r="C38" s="151"/>
      <c r="D38" s="38" t="s">
        <v>15</v>
      </c>
      <c r="E38" s="27">
        <f t="shared" si="11"/>
        <v>67501.48</v>
      </c>
      <c r="F38" s="28">
        <f t="shared" si="11"/>
        <v>55000</v>
      </c>
      <c r="G38" s="59">
        <f t="shared" si="11"/>
        <v>3614.5400000000004</v>
      </c>
      <c r="H38" s="59">
        <f t="shared" si="11"/>
        <v>3614.5400000000004</v>
      </c>
      <c r="I38" s="59">
        <f t="shared" si="11"/>
        <v>0</v>
      </c>
      <c r="J38" s="59">
        <f t="shared" si="11"/>
        <v>0</v>
      </c>
    </row>
    <row r="39" spans="1:10" x14ac:dyDescent="0.25">
      <c r="A39" s="152">
        <v>32</v>
      </c>
      <c r="B39" s="153"/>
      <c r="C39" s="154"/>
      <c r="D39" s="38" t="s">
        <v>28</v>
      </c>
      <c r="E39" s="27">
        <v>67501.48</v>
      </c>
      <c r="F39" s="28">
        <v>55000</v>
      </c>
      <c r="G39" s="59">
        <f>7665.81-G42</f>
        <v>3614.5400000000004</v>
      </c>
      <c r="H39" s="59">
        <f>7665.81-H42</f>
        <v>3614.5400000000004</v>
      </c>
      <c r="I39" s="59">
        <v>0</v>
      </c>
      <c r="J39" s="59">
        <v>0</v>
      </c>
    </row>
    <row r="40" spans="1:10" ht="15" customHeight="1" x14ac:dyDescent="0.25">
      <c r="A40" s="146" t="s">
        <v>114</v>
      </c>
      <c r="B40" s="147"/>
      <c r="C40" s="148"/>
      <c r="D40" s="118" t="s">
        <v>115</v>
      </c>
      <c r="E40" s="29">
        <f t="shared" si="11"/>
        <v>0</v>
      </c>
      <c r="F40" s="39">
        <f t="shared" si="11"/>
        <v>0</v>
      </c>
      <c r="G40" s="32">
        <f t="shared" si="11"/>
        <v>4051.27</v>
      </c>
      <c r="H40" s="32">
        <f t="shared" si="11"/>
        <v>4051.27</v>
      </c>
      <c r="I40" s="32">
        <f t="shared" si="11"/>
        <v>0</v>
      </c>
      <c r="J40" s="32">
        <f t="shared" si="11"/>
        <v>0</v>
      </c>
    </row>
    <row r="41" spans="1:10" x14ac:dyDescent="0.25">
      <c r="A41" s="149">
        <v>3</v>
      </c>
      <c r="B41" s="150"/>
      <c r="C41" s="151"/>
      <c r="D41" s="38" t="s">
        <v>15</v>
      </c>
      <c r="E41" s="27">
        <f t="shared" si="11"/>
        <v>0</v>
      </c>
      <c r="F41" s="28">
        <f t="shared" si="11"/>
        <v>0</v>
      </c>
      <c r="G41" s="59">
        <f t="shared" si="11"/>
        <v>4051.27</v>
      </c>
      <c r="H41" s="59">
        <f t="shared" si="11"/>
        <v>4051.27</v>
      </c>
      <c r="I41" s="59">
        <f t="shared" si="11"/>
        <v>0</v>
      </c>
      <c r="J41" s="59">
        <f t="shared" si="11"/>
        <v>0</v>
      </c>
    </row>
    <row r="42" spans="1:10" x14ac:dyDescent="0.25">
      <c r="A42" s="152">
        <v>32</v>
      </c>
      <c r="B42" s="153"/>
      <c r="C42" s="154"/>
      <c r="D42" s="38" t="s">
        <v>28</v>
      </c>
      <c r="E42" s="27">
        <v>0</v>
      </c>
      <c r="F42" s="28">
        <v>0</v>
      </c>
      <c r="G42" s="59">
        <v>4051.27</v>
      </c>
      <c r="H42" s="59">
        <v>4051.27</v>
      </c>
      <c r="I42" s="59">
        <v>0</v>
      </c>
      <c r="J42" s="59">
        <v>0</v>
      </c>
    </row>
    <row r="43" spans="1:10" ht="26.25" customHeight="1" x14ac:dyDescent="0.25">
      <c r="A43" s="164" t="s">
        <v>108</v>
      </c>
      <c r="B43" s="165"/>
      <c r="C43" s="166"/>
      <c r="D43" s="36" t="s">
        <v>69</v>
      </c>
      <c r="E43" s="29">
        <f>+E44+E48+E55+E58</f>
        <v>35738.460000000006</v>
      </c>
      <c r="F43" s="29">
        <f>+F44+F48+F55+F58+F52</f>
        <v>364452.05</v>
      </c>
      <c r="G43" s="29">
        <f>+G44+G48+G55+G58+G61</f>
        <v>116400</v>
      </c>
      <c r="H43" s="29">
        <f>+H44+H48+H55+H58+H61</f>
        <v>116400</v>
      </c>
      <c r="I43" s="29">
        <f>+I44+I48+I55+I58</f>
        <v>13440</v>
      </c>
      <c r="J43" s="29">
        <f>+J44+J48+J55+J58</f>
        <v>13440</v>
      </c>
    </row>
    <row r="44" spans="1:10" ht="15" customHeight="1" x14ac:dyDescent="0.25">
      <c r="A44" s="146" t="s">
        <v>64</v>
      </c>
      <c r="B44" s="147"/>
      <c r="C44" s="148"/>
      <c r="D44" s="37" t="s">
        <v>32</v>
      </c>
      <c r="E44" s="29">
        <f t="shared" ref="E44:J44" si="12">+E45</f>
        <v>0</v>
      </c>
      <c r="F44" s="39">
        <f t="shared" si="12"/>
        <v>15784.92</v>
      </c>
      <c r="G44" s="32">
        <f t="shared" si="12"/>
        <v>44600</v>
      </c>
      <c r="H44" s="32">
        <f t="shared" si="12"/>
        <v>44600</v>
      </c>
      <c r="I44" s="32">
        <f t="shared" si="12"/>
        <v>13440</v>
      </c>
      <c r="J44" s="33">
        <f t="shared" si="12"/>
        <v>13440</v>
      </c>
    </row>
    <row r="45" spans="1:10" ht="25.5" x14ac:dyDescent="0.25">
      <c r="A45" s="149">
        <v>4</v>
      </c>
      <c r="B45" s="150"/>
      <c r="C45" s="151"/>
      <c r="D45" s="38" t="s">
        <v>17</v>
      </c>
      <c r="E45" s="27">
        <f>+E47</f>
        <v>0</v>
      </c>
      <c r="F45" s="28">
        <f>+F47</f>
        <v>15784.92</v>
      </c>
      <c r="G45" s="59">
        <f>+G47+G46</f>
        <v>44600</v>
      </c>
      <c r="H45" s="59">
        <f>+H47+H46</f>
        <v>44600</v>
      </c>
      <c r="I45" s="59">
        <f t="shared" ref="I45:J45" si="13">+I47+I46</f>
        <v>13440</v>
      </c>
      <c r="J45" s="59">
        <f t="shared" si="13"/>
        <v>13440</v>
      </c>
    </row>
    <row r="46" spans="1:10" ht="38.25" x14ac:dyDescent="0.25">
      <c r="A46" s="161">
        <v>41</v>
      </c>
      <c r="B46" s="162"/>
      <c r="C46" s="163"/>
      <c r="D46" s="100" t="s">
        <v>71</v>
      </c>
      <c r="E46" s="27">
        <v>0</v>
      </c>
      <c r="F46" s="28">
        <v>0</v>
      </c>
      <c r="G46" s="59">
        <v>2000</v>
      </c>
      <c r="H46" s="59">
        <v>2000</v>
      </c>
      <c r="I46" s="59">
        <v>0</v>
      </c>
      <c r="J46" s="60">
        <v>0</v>
      </c>
    </row>
    <row r="47" spans="1:10" ht="25.5" x14ac:dyDescent="0.25">
      <c r="A47" s="152">
        <v>42</v>
      </c>
      <c r="B47" s="153"/>
      <c r="C47" s="154"/>
      <c r="D47" s="38" t="s">
        <v>38</v>
      </c>
      <c r="E47" s="27">
        <v>0</v>
      </c>
      <c r="F47" s="28">
        <v>15784.92</v>
      </c>
      <c r="G47" s="59">
        <v>42600</v>
      </c>
      <c r="H47" s="59">
        <v>42600</v>
      </c>
      <c r="I47" s="59">
        <v>13440</v>
      </c>
      <c r="J47" s="59">
        <v>13440</v>
      </c>
    </row>
    <row r="48" spans="1:10" ht="15" customHeight="1" x14ac:dyDescent="0.25">
      <c r="A48" s="146" t="s">
        <v>63</v>
      </c>
      <c r="B48" s="147"/>
      <c r="C48" s="148"/>
      <c r="D48" s="37" t="s">
        <v>62</v>
      </c>
      <c r="E48" s="29">
        <f t="shared" ref="E48:F48" si="14">+E49</f>
        <v>8032.72</v>
      </c>
      <c r="F48" s="39">
        <f t="shared" si="14"/>
        <v>106715.08</v>
      </c>
      <c r="G48" s="39">
        <f>+G49</f>
        <v>71600</v>
      </c>
      <c r="H48" s="39">
        <f>+H49</f>
        <v>71600</v>
      </c>
      <c r="I48" s="63">
        <f t="shared" ref="I48:J48" si="15">+I49</f>
        <v>0</v>
      </c>
      <c r="J48" s="63">
        <f t="shared" si="15"/>
        <v>0</v>
      </c>
    </row>
    <row r="49" spans="1:10" ht="25.5" x14ac:dyDescent="0.25">
      <c r="A49" s="149">
        <v>4</v>
      </c>
      <c r="B49" s="150"/>
      <c r="C49" s="151"/>
      <c r="D49" s="38" t="s">
        <v>17</v>
      </c>
      <c r="E49" s="27">
        <f>+E51</f>
        <v>8032.72</v>
      </c>
      <c r="F49" s="28">
        <f>+F50+F51</f>
        <v>106715.08</v>
      </c>
      <c r="G49" s="28">
        <f>+G51+G50</f>
        <v>71600</v>
      </c>
      <c r="H49" s="28">
        <f>+H51+H50</f>
        <v>71600</v>
      </c>
      <c r="I49" s="28">
        <f t="shared" ref="I49:J49" si="16">+I51+I50</f>
        <v>0</v>
      </c>
      <c r="J49" s="28">
        <f t="shared" si="16"/>
        <v>0</v>
      </c>
    </row>
    <row r="50" spans="1:10" ht="38.25" x14ac:dyDescent="0.25">
      <c r="A50" s="161">
        <v>41</v>
      </c>
      <c r="B50" s="162"/>
      <c r="C50" s="163"/>
      <c r="D50" s="100" t="s">
        <v>71</v>
      </c>
      <c r="E50" s="62"/>
      <c r="F50" s="59">
        <v>60000</v>
      </c>
      <c r="G50" s="59">
        <v>13500</v>
      </c>
      <c r="H50" s="59">
        <v>13500</v>
      </c>
      <c r="I50" s="101"/>
      <c r="J50" s="102"/>
    </row>
    <row r="51" spans="1:10" ht="25.5" x14ac:dyDescent="0.25">
      <c r="A51" s="152">
        <v>42</v>
      </c>
      <c r="B51" s="153"/>
      <c r="C51" s="154"/>
      <c r="D51" s="38" t="s">
        <v>38</v>
      </c>
      <c r="E51" s="27">
        <v>8032.72</v>
      </c>
      <c r="F51" s="28">
        <v>46715.08</v>
      </c>
      <c r="G51" s="28">
        <v>58100</v>
      </c>
      <c r="H51" s="28">
        <v>58100</v>
      </c>
      <c r="I51" s="8">
        <v>0</v>
      </c>
      <c r="J51" s="9">
        <v>0</v>
      </c>
    </row>
    <row r="52" spans="1:10" ht="15" customHeight="1" x14ac:dyDescent="0.25">
      <c r="A52" s="146" t="s">
        <v>90</v>
      </c>
      <c r="B52" s="147"/>
      <c r="C52" s="148"/>
      <c r="D52" s="37" t="s">
        <v>46</v>
      </c>
      <c r="E52" s="29">
        <f t="shared" ref="E52:J53" si="17">+E53</f>
        <v>0</v>
      </c>
      <c r="F52" s="39">
        <f t="shared" si="17"/>
        <v>30175</v>
      </c>
      <c r="G52" s="39">
        <f t="shared" si="17"/>
        <v>0</v>
      </c>
      <c r="H52" s="39">
        <f t="shared" si="17"/>
        <v>0</v>
      </c>
      <c r="I52" s="39">
        <f t="shared" si="17"/>
        <v>0</v>
      </c>
      <c r="J52" s="9"/>
    </row>
    <row r="53" spans="1:10" ht="25.5" x14ac:dyDescent="0.25">
      <c r="A53" s="149">
        <v>4</v>
      </c>
      <c r="B53" s="150"/>
      <c r="C53" s="151"/>
      <c r="D53" s="38" t="s">
        <v>17</v>
      </c>
      <c r="E53" s="27">
        <f t="shared" si="17"/>
        <v>0</v>
      </c>
      <c r="F53" s="28">
        <f t="shared" si="17"/>
        <v>30175</v>
      </c>
      <c r="G53" s="28">
        <f t="shared" si="17"/>
        <v>0</v>
      </c>
      <c r="H53" s="28">
        <f t="shared" si="17"/>
        <v>0</v>
      </c>
      <c r="I53" s="28">
        <f t="shared" si="17"/>
        <v>0</v>
      </c>
      <c r="J53" s="28">
        <f t="shared" si="17"/>
        <v>0</v>
      </c>
    </row>
    <row r="54" spans="1:10" ht="25.5" x14ac:dyDescent="0.25">
      <c r="A54" s="152">
        <v>42</v>
      </c>
      <c r="B54" s="153"/>
      <c r="C54" s="154"/>
      <c r="D54" s="38" t="s">
        <v>38</v>
      </c>
      <c r="E54" s="27"/>
      <c r="F54" s="28">
        <v>30175</v>
      </c>
      <c r="G54" s="28">
        <v>0</v>
      </c>
      <c r="H54" s="28">
        <v>0</v>
      </c>
      <c r="I54" s="8">
        <v>0</v>
      </c>
      <c r="J54" s="9">
        <v>0</v>
      </c>
    </row>
    <row r="55" spans="1:10" ht="15" customHeight="1" x14ac:dyDescent="0.25">
      <c r="A55" s="146" t="s">
        <v>67</v>
      </c>
      <c r="B55" s="147"/>
      <c r="C55" s="148"/>
      <c r="D55" s="35" t="s">
        <v>110</v>
      </c>
      <c r="E55" s="29">
        <f t="shared" ref="E55:J56" si="18">+E56</f>
        <v>17705.740000000002</v>
      </c>
      <c r="F55" s="39">
        <f t="shared" si="18"/>
        <v>0</v>
      </c>
      <c r="G55" s="61">
        <f t="shared" si="18"/>
        <v>0</v>
      </c>
      <c r="H55" s="61">
        <f t="shared" si="18"/>
        <v>0</v>
      </c>
      <c r="I55" s="61">
        <f t="shared" si="18"/>
        <v>0</v>
      </c>
      <c r="J55" s="61">
        <f t="shared" si="18"/>
        <v>0</v>
      </c>
    </row>
    <row r="56" spans="1:10" ht="25.5" x14ac:dyDescent="0.25">
      <c r="A56" s="149">
        <v>4</v>
      </c>
      <c r="B56" s="150"/>
      <c r="C56" s="151"/>
      <c r="D56" s="38" t="s">
        <v>17</v>
      </c>
      <c r="E56" s="27">
        <f t="shared" si="18"/>
        <v>17705.740000000002</v>
      </c>
      <c r="F56" s="28">
        <f t="shared" si="18"/>
        <v>0</v>
      </c>
      <c r="G56" s="62">
        <f t="shared" si="18"/>
        <v>0</v>
      </c>
      <c r="H56" s="62">
        <f t="shared" si="18"/>
        <v>0</v>
      </c>
      <c r="I56" s="62">
        <f t="shared" si="18"/>
        <v>0</v>
      </c>
      <c r="J56" s="62">
        <f t="shared" si="18"/>
        <v>0</v>
      </c>
    </row>
    <row r="57" spans="1:10" ht="25.5" x14ac:dyDescent="0.25">
      <c r="A57" s="152">
        <v>42</v>
      </c>
      <c r="B57" s="153"/>
      <c r="C57" s="154"/>
      <c r="D57" s="38" t="s">
        <v>38</v>
      </c>
      <c r="E57" s="27">
        <v>17705.740000000002</v>
      </c>
      <c r="F57" s="28">
        <v>0</v>
      </c>
      <c r="G57" s="59">
        <v>0</v>
      </c>
      <c r="H57" s="59">
        <v>0</v>
      </c>
      <c r="I57" s="59">
        <v>0</v>
      </c>
      <c r="J57" s="59">
        <v>0</v>
      </c>
    </row>
    <row r="58" spans="1:10" ht="15" customHeight="1" x14ac:dyDescent="0.25">
      <c r="A58" s="155" t="s">
        <v>58</v>
      </c>
      <c r="B58" s="156"/>
      <c r="C58" s="157"/>
      <c r="D58" s="99" t="s">
        <v>12</v>
      </c>
      <c r="E58" s="61">
        <f>+E59</f>
        <v>10000</v>
      </c>
      <c r="F58" s="32">
        <f>+F59</f>
        <v>211777.05</v>
      </c>
      <c r="G58" s="32">
        <f t="shared" ref="G58:J62" si="19">+G59</f>
        <v>0</v>
      </c>
      <c r="H58" s="32">
        <f t="shared" si="19"/>
        <v>0</v>
      </c>
      <c r="I58" s="25">
        <f t="shared" si="19"/>
        <v>0</v>
      </c>
      <c r="J58" s="69">
        <f t="shared" si="19"/>
        <v>0</v>
      </c>
    </row>
    <row r="59" spans="1:10" ht="25.5" x14ac:dyDescent="0.25">
      <c r="A59" s="158">
        <v>4</v>
      </c>
      <c r="B59" s="159"/>
      <c r="C59" s="160"/>
      <c r="D59" s="100" t="s">
        <v>17</v>
      </c>
      <c r="E59" s="62">
        <f>+E60</f>
        <v>10000</v>
      </c>
      <c r="F59" s="59">
        <f>+F60</f>
        <v>211777.05</v>
      </c>
      <c r="G59" s="59">
        <f t="shared" si="19"/>
        <v>0</v>
      </c>
      <c r="H59" s="59">
        <f t="shared" si="19"/>
        <v>0</v>
      </c>
      <c r="I59" s="101">
        <f t="shared" si="19"/>
        <v>0</v>
      </c>
      <c r="J59" s="102">
        <f t="shared" si="19"/>
        <v>0</v>
      </c>
    </row>
    <row r="60" spans="1:10" ht="38.25" x14ac:dyDescent="0.25">
      <c r="A60" s="161">
        <v>41</v>
      </c>
      <c r="B60" s="162"/>
      <c r="C60" s="163"/>
      <c r="D60" s="100" t="s">
        <v>71</v>
      </c>
      <c r="E60" s="62">
        <v>10000</v>
      </c>
      <c r="F60" s="59">
        <v>211777.05</v>
      </c>
      <c r="G60" s="59">
        <v>0</v>
      </c>
      <c r="H60" s="59">
        <v>0</v>
      </c>
      <c r="I60" s="101">
        <v>0</v>
      </c>
      <c r="J60" s="102">
        <v>0</v>
      </c>
    </row>
    <row r="61" spans="1:10" ht="15" customHeight="1" x14ac:dyDescent="0.25">
      <c r="A61" s="155" t="s">
        <v>109</v>
      </c>
      <c r="B61" s="156"/>
      <c r="C61" s="157"/>
      <c r="D61" s="99" t="s">
        <v>12</v>
      </c>
      <c r="E61" s="61">
        <f>+E62</f>
        <v>0</v>
      </c>
      <c r="F61" s="32">
        <f>+F62</f>
        <v>0</v>
      </c>
      <c r="G61" s="32">
        <f t="shared" si="19"/>
        <v>200</v>
      </c>
      <c r="H61" s="32">
        <f t="shared" si="19"/>
        <v>200</v>
      </c>
      <c r="I61" s="25">
        <f t="shared" si="19"/>
        <v>0</v>
      </c>
      <c r="J61" s="69">
        <f t="shared" si="19"/>
        <v>0</v>
      </c>
    </row>
    <row r="62" spans="1:10" ht="25.5" x14ac:dyDescent="0.25">
      <c r="A62" s="158">
        <v>4</v>
      </c>
      <c r="B62" s="159"/>
      <c r="C62" s="160"/>
      <c r="D62" s="100" t="s">
        <v>17</v>
      </c>
      <c r="E62" s="62">
        <f>+E63</f>
        <v>0</v>
      </c>
      <c r="F62" s="59">
        <f>+F63</f>
        <v>0</v>
      </c>
      <c r="G62" s="59">
        <f t="shared" si="19"/>
        <v>200</v>
      </c>
      <c r="H62" s="59">
        <f t="shared" si="19"/>
        <v>200</v>
      </c>
      <c r="I62" s="101">
        <f t="shared" si="19"/>
        <v>0</v>
      </c>
      <c r="J62" s="102">
        <f t="shared" si="19"/>
        <v>0</v>
      </c>
    </row>
    <row r="63" spans="1:10" ht="25.5" x14ac:dyDescent="0.25">
      <c r="A63" s="152">
        <v>42</v>
      </c>
      <c r="B63" s="153"/>
      <c r="C63" s="154"/>
      <c r="D63" s="38" t="s">
        <v>38</v>
      </c>
      <c r="E63" s="62">
        <v>0</v>
      </c>
      <c r="F63" s="59">
        <v>0</v>
      </c>
      <c r="G63" s="59">
        <v>200</v>
      </c>
      <c r="H63" s="59">
        <v>200</v>
      </c>
      <c r="I63" s="101">
        <v>0</v>
      </c>
      <c r="J63" s="102">
        <v>0</v>
      </c>
    </row>
    <row r="64" spans="1:10" x14ac:dyDescent="0.25">
      <c r="E64" s="30"/>
    </row>
    <row r="65" spans="5:5" x14ac:dyDescent="0.25">
      <c r="E65" s="30"/>
    </row>
    <row r="66" spans="5:5" x14ac:dyDescent="0.25">
      <c r="E66" s="30"/>
    </row>
    <row r="67" spans="5:5" x14ac:dyDescent="0.25">
      <c r="E67" s="30"/>
    </row>
    <row r="68" spans="5:5" x14ac:dyDescent="0.25">
      <c r="E68" s="30"/>
    </row>
    <row r="69" spans="5:5" x14ac:dyDescent="0.25">
      <c r="E69" s="30"/>
    </row>
    <row r="70" spans="5:5" x14ac:dyDescent="0.25">
      <c r="E70" s="30"/>
    </row>
    <row r="71" spans="5:5" x14ac:dyDescent="0.25">
      <c r="E71" s="30"/>
    </row>
    <row r="72" spans="5:5" x14ac:dyDescent="0.25">
      <c r="E72" s="30"/>
    </row>
    <row r="73" spans="5:5" x14ac:dyDescent="0.25">
      <c r="E73" s="30"/>
    </row>
    <row r="74" spans="5:5" x14ac:dyDescent="0.25">
      <c r="E74" s="30"/>
    </row>
    <row r="75" spans="5:5" x14ac:dyDescent="0.25">
      <c r="E75" s="30"/>
    </row>
    <row r="76" spans="5:5" x14ac:dyDescent="0.25">
      <c r="E76" s="30"/>
    </row>
    <row r="77" spans="5:5" x14ac:dyDescent="0.25">
      <c r="E77" s="30"/>
    </row>
    <row r="78" spans="5:5" x14ac:dyDescent="0.25">
      <c r="E78" s="30"/>
    </row>
    <row r="79" spans="5:5" x14ac:dyDescent="0.25">
      <c r="E79" s="30"/>
    </row>
    <row r="80" spans="5:5" x14ac:dyDescent="0.25">
      <c r="E80" s="30"/>
    </row>
    <row r="81" spans="5:5" x14ac:dyDescent="0.25">
      <c r="E81" s="30"/>
    </row>
    <row r="82" spans="5:5" x14ac:dyDescent="0.25">
      <c r="E82" s="30"/>
    </row>
    <row r="83" spans="5:5" x14ac:dyDescent="0.25">
      <c r="E83" s="30"/>
    </row>
    <row r="84" spans="5:5" x14ac:dyDescent="0.25">
      <c r="E84" s="30"/>
    </row>
    <row r="85" spans="5:5" x14ac:dyDescent="0.25">
      <c r="E85" s="30"/>
    </row>
    <row r="86" spans="5:5" x14ac:dyDescent="0.25">
      <c r="E86" s="30"/>
    </row>
    <row r="87" spans="5:5" x14ac:dyDescent="0.25">
      <c r="E87" s="30"/>
    </row>
    <row r="88" spans="5:5" x14ac:dyDescent="0.25">
      <c r="E88" s="30"/>
    </row>
    <row r="89" spans="5:5" x14ac:dyDescent="0.25">
      <c r="E89" s="30"/>
    </row>
    <row r="90" spans="5:5" x14ac:dyDescent="0.25">
      <c r="E90" s="30"/>
    </row>
    <row r="91" spans="5:5" x14ac:dyDescent="0.25">
      <c r="E91" s="30"/>
    </row>
    <row r="92" spans="5:5" x14ac:dyDescent="0.25">
      <c r="E92" s="30"/>
    </row>
    <row r="93" spans="5:5" x14ac:dyDescent="0.25">
      <c r="E93" s="30"/>
    </row>
    <row r="94" spans="5:5" x14ac:dyDescent="0.25">
      <c r="E94" s="30"/>
    </row>
    <row r="95" spans="5:5" x14ac:dyDescent="0.25">
      <c r="E95" s="30"/>
    </row>
    <row r="96" spans="5:5" x14ac:dyDescent="0.25">
      <c r="E96" s="30"/>
    </row>
    <row r="97" spans="5:5" x14ac:dyDescent="0.25">
      <c r="E97" s="30"/>
    </row>
    <row r="98" spans="5:5" x14ac:dyDescent="0.25">
      <c r="E98" s="30"/>
    </row>
    <row r="99" spans="5:5" x14ac:dyDescent="0.25">
      <c r="E99" s="30"/>
    </row>
    <row r="100" spans="5:5" x14ac:dyDescent="0.25">
      <c r="E100" s="30"/>
    </row>
    <row r="101" spans="5:5" x14ac:dyDescent="0.25">
      <c r="E101" s="30"/>
    </row>
    <row r="102" spans="5:5" x14ac:dyDescent="0.25">
      <c r="E102" s="30"/>
    </row>
    <row r="103" spans="5:5" x14ac:dyDescent="0.25">
      <c r="E103" s="30"/>
    </row>
    <row r="104" spans="5:5" x14ac:dyDescent="0.25">
      <c r="E104" s="30"/>
    </row>
    <row r="105" spans="5:5" x14ac:dyDescent="0.25">
      <c r="E105" s="30"/>
    </row>
    <row r="106" spans="5:5" x14ac:dyDescent="0.25">
      <c r="E106" s="30"/>
    </row>
    <row r="107" spans="5:5" x14ac:dyDescent="0.25">
      <c r="E107" s="30"/>
    </row>
    <row r="108" spans="5:5" x14ac:dyDescent="0.25">
      <c r="E108" s="30"/>
    </row>
    <row r="109" spans="5:5" x14ac:dyDescent="0.25">
      <c r="E109" s="30"/>
    </row>
    <row r="110" spans="5:5" x14ac:dyDescent="0.25">
      <c r="E110" s="30"/>
    </row>
    <row r="111" spans="5:5" x14ac:dyDescent="0.25">
      <c r="E111" s="30"/>
    </row>
    <row r="112" spans="5:5" x14ac:dyDescent="0.25">
      <c r="E112" s="30"/>
    </row>
    <row r="113" spans="5:5" x14ac:dyDescent="0.25">
      <c r="E113" s="30"/>
    </row>
    <row r="114" spans="5:5" x14ac:dyDescent="0.25">
      <c r="E114" s="30"/>
    </row>
    <row r="115" spans="5:5" x14ac:dyDescent="0.25">
      <c r="E115" s="30"/>
    </row>
    <row r="116" spans="5:5" x14ac:dyDescent="0.25">
      <c r="E116" s="30"/>
    </row>
    <row r="117" spans="5:5" x14ac:dyDescent="0.25">
      <c r="E117" s="30"/>
    </row>
    <row r="118" spans="5:5" x14ac:dyDescent="0.25">
      <c r="E118" s="30"/>
    </row>
    <row r="119" spans="5:5" x14ac:dyDescent="0.25">
      <c r="E119" s="30"/>
    </row>
    <row r="120" spans="5:5" x14ac:dyDescent="0.25">
      <c r="E120" s="30"/>
    </row>
    <row r="121" spans="5:5" x14ac:dyDescent="0.25">
      <c r="E121" s="30"/>
    </row>
    <row r="122" spans="5:5" x14ac:dyDescent="0.25">
      <c r="E122" s="30"/>
    </row>
    <row r="123" spans="5:5" x14ac:dyDescent="0.25">
      <c r="E123" s="30"/>
    </row>
    <row r="124" spans="5:5" x14ac:dyDescent="0.25">
      <c r="E124" s="30"/>
    </row>
    <row r="125" spans="5:5" x14ac:dyDescent="0.25">
      <c r="E125" s="30"/>
    </row>
  </sheetData>
  <mergeCells count="61">
    <mergeCell ref="A63:C63"/>
    <mergeCell ref="A34:C34"/>
    <mergeCell ref="A35:C35"/>
    <mergeCell ref="A36:C36"/>
    <mergeCell ref="A46:C46"/>
    <mergeCell ref="A62:C62"/>
    <mergeCell ref="A50:C50"/>
    <mergeCell ref="A48:C48"/>
    <mergeCell ref="A43:C43"/>
    <mergeCell ref="A44:C44"/>
    <mergeCell ref="A45:C45"/>
    <mergeCell ref="A47:C47"/>
    <mergeCell ref="A58:C58"/>
    <mergeCell ref="A49:C49"/>
    <mergeCell ref="A51:C51"/>
    <mergeCell ref="A52:C52"/>
    <mergeCell ref="A1:J1"/>
    <mergeCell ref="A33:C33"/>
    <mergeCell ref="A32:C32"/>
    <mergeCell ref="A31:C31"/>
    <mergeCell ref="A39:C39"/>
    <mergeCell ref="A37:C37"/>
    <mergeCell ref="A38:C38"/>
    <mergeCell ref="A8:C8"/>
    <mergeCell ref="A3:J3"/>
    <mergeCell ref="A5:C5"/>
    <mergeCell ref="A6:C6"/>
    <mergeCell ref="A7:C7"/>
    <mergeCell ref="A17:C17"/>
    <mergeCell ref="A9:C9"/>
    <mergeCell ref="A10:C10"/>
    <mergeCell ref="A11:C11"/>
    <mergeCell ref="A12:C12"/>
    <mergeCell ref="A13:C13"/>
    <mergeCell ref="A14:C14"/>
    <mergeCell ref="A15:C15"/>
    <mergeCell ref="A16:C16"/>
    <mergeCell ref="A30:C30"/>
    <mergeCell ref="A18:C18"/>
    <mergeCell ref="A19:C19"/>
    <mergeCell ref="A20:C20"/>
    <mergeCell ref="A21:C21"/>
    <mergeCell ref="A22:C22"/>
    <mergeCell ref="A24:C24"/>
    <mergeCell ref="A25:C25"/>
    <mergeCell ref="A26:C26"/>
    <mergeCell ref="A27:C27"/>
    <mergeCell ref="A28:C28"/>
    <mergeCell ref="A29:C29"/>
    <mergeCell ref="A23:C23"/>
    <mergeCell ref="A40:C40"/>
    <mergeCell ref="A41:C41"/>
    <mergeCell ref="A42:C42"/>
    <mergeCell ref="A61:C61"/>
    <mergeCell ref="A59:C59"/>
    <mergeCell ref="A60:C60"/>
    <mergeCell ref="A53:C53"/>
    <mergeCell ref="A54:C54"/>
    <mergeCell ref="A57:C57"/>
    <mergeCell ref="A55:C55"/>
    <mergeCell ref="A56:C5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workbookViewId="0">
      <selection activeCell="K43" sqref="K43:K44"/>
    </sheetView>
  </sheetViews>
  <sheetFormatPr defaultRowHeight="12.75" x14ac:dyDescent="0.2"/>
  <cols>
    <col min="1" max="1" width="8" style="107" customWidth="1"/>
    <col min="2" max="2" width="32.85546875" style="107" customWidth="1"/>
    <col min="3" max="3" width="0.28515625" style="107" hidden="1" customWidth="1"/>
    <col min="4" max="4" width="14.140625" style="107" customWidth="1"/>
    <col min="5" max="6" width="14.42578125" style="107" customWidth="1"/>
    <col min="7" max="7" width="11.5703125" style="107" bestFit="1" customWidth="1"/>
    <col min="8" max="8" width="0.140625" style="107" customWidth="1"/>
    <col min="9" max="9" width="9.140625" style="107"/>
    <col min="10" max="10" width="14.28515625" style="107" bestFit="1" customWidth="1"/>
    <col min="11" max="256" width="9.140625" style="107"/>
    <col min="257" max="257" width="8" style="107" customWidth="1"/>
    <col min="258" max="258" width="32.85546875" style="107" customWidth="1"/>
    <col min="259" max="259" width="0" style="107" hidden="1" customWidth="1"/>
    <col min="260" max="260" width="14.140625" style="107" customWidth="1"/>
    <col min="261" max="262" width="14.42578125" style="107" customWidth="1"/>
    <col min="263" max="263" width="11.5703125" style="107" bestFit="1" customWidth="1"/>
    <col min="264" max="264" width="0.140625" style="107" customWidth="1"/>
    <col min="265" max="265" width="9.140625" style="107"/>
    <col min="266" max="266" width="14.28515625" style="107" bestFit="1" customWidth="1"/>
    <col min="267" max="512" width="9.140625" style="107"/>
    <col min="513" max="513" width="8" style="107" customWidth="1"/>
    <col min="514" max="514" width="32.85546875" style="107" customWidth="1"/>
    <col min="515" max="515" width="0" style="107" hidden="1" customWidth="1"/>
    <col min="516" max="516" width="14.140625" style="107" customWidth="1"/>
    <col min="517" max="518" width="14.42578125" style="107" customWidth="1"/>
    <col min="519" max="519" width="11.5703125" style="107" bestFit="1" customWidth="1"/>
    <col min="520" max="520" width="0.140625" style="107" customWidth="1"/>
    <col min="521" max="521" width="9.140625" style="107"/>
    <col min="522" max="522" width="14.28515625" style="107" bestFit="1" customWidth="1"/>
    <col min="523" max="768" width="9.140625" style="107"/>
    <col min="769" max="769" width="8" style="107" customWidth="1"/>
    <col min="770" max="770" width="32.85546875" style="107" customWidth="1"/>
    <col min="771" max="771" width="0" style="107" hidden="1" customWidth="1"/>
    <col min="772" max="772" width="14.140625" style="107" customWidth="1"/>
    <col min="773" max="774" width="14.42578125" style="107" customWidth="1"/>
    <col min="775" max="775" width="11.5703125" style="107" bestFit="1" customWidth="1"/>
    <col min="776" max="776" width="0.140625" style="107" customWidth="1"/>
    <col min="777" max="777" width="9.140625" style="107"/>
    <col min="778" max="778" width="14.28515625" style="107" bestFit="1" customWidth="1"/>
    <col min="779" max="1024" width="9.140625" style="107"/>
    <col min="1025" max="1025" width="8" style="107" customWidth="1"/>
    <col min="1026" max="1026" width="32.85546875" style="107" customWidth="1"/>
    <col min="1027" max="1027" width="0" style="107" hidden="1" customWidth="1"/>
    <col min="1028" max="1028" width="14.140625" style="107" customWidth="1"/>
    <col min="1029" max="1030" width="14.42578125" style="107" customWidth="1"/>
    <col min="1031" max="1031" width="11.5703125" style="107" bestFit="1" customWidth="1"/>
    <col min="1032" max="1032" width="0.140625" style="107" customWidth="1"/>
    <col min="1033" max="1033" width="9.140625" style="107"/>
    <col min="1034" max="1034" width="14.28515625" style="107" bestFit="1" customWidth="1"/>
    <col min="1035" max="1280" width="9.140625" style="107"/>
    <col min="1281" max="1281" width="8" style="107" customWidth="1"/>
    <col min="1282" max="1282" width="32.85546875" style="107" customWidth="1"/>
    <col min="1283" max="1283" width="0" style="107" hidden="1" customWidth="1"/>
    <col min="1284" max="1284" width="14.140625" style="107" customWidth="1"/>
    <col min="1285" max="1286" width="14.42578125" style="107" customWidth="1"/>
    <col min="1287" max="1287" width="11.5703125" style="107" bestFit="1" customWidth="1"/>
    <col min="1288" max="1288" width="0.140625" style="107" customWidth="1"/>
    <col min="1289" max="1289" width="9.140625" style="107"/>
    <col min="1290" max="1290" width="14.28515625" style="107" bestFit="1" customWidth="1"/>
    <col min="1291" max="1536" width="9.140625" style="107"/>
    <col min="1537" max="1537" width="8" style="107" customWidth="1"/>
    <col min="1538" max="1538" width="32.85546875" style="107" customWidth="1"/>
    <col min="1539" max="1539" width="0" style="107" hidden="1" customWidth="1"/>
    <col min="1540" max="1540" width="14.140625" style="107" customWidth="1"/>
    <col min="1541" max="1542" width="14.42578125" style="107" customWidth="1"/>
    <col min="1543" max="1543" width="11.5703125" style="107" bestFit="1" customWidth="1"/>
    <col min="1544" max="1544" width="0.140625" style="107" customWidth="1"/>
    <col min="1545" max="1545" width="9.140625" style="107"/>
    <col min="1546" max="1546" width="14.28515625" style="107" bestFit="1" customWidth="1"/>
    <col min="1547" max="1792" width="9.140625" style="107"/>
    <col min="1793" max="1793" width="8" style="107" customWidth="1"/>
    <col min="1794" max="1794" width="32.85546875" style="107" customWidth="1"/>
    <col min="1795" max="1795" width="0" style="107" hidden="1" customWidth="1"/>
    <col min="1796" max="1796" width="14.140625" style="107" customWidth="1"/>
    <col min="1797" max="1798" width="14.42578125" style="107" customWidth="1"/>
    <col min="1799" max="1799" width="11.5703125" style="107" bestFit="1" customWidth="1"/>
    <col min="1800" max="1800" width="0.140625" style="107" customWidth="1"/>
    <col min="1801" max="1801" width="9.140625" style="107"/>
    <col min="1802" max="1802" width="14.28515625" style="107" bestFit="1" customWidth="1"/>
    <col min="1803" max="2048" width="9.140625" style="107"/>
    <col min="2049" max="2049" width="8" style="107" customWidth="1"/>
    <col min="2050" max="2050" width="32.85546875" style="107" customWidth="1"/>
    <col min="2051" max="2051" width="0" style="107" hidden="1" customWidth="1"/>
    <col min="2052" max="2052" width="14.140625" style="107" customWidth="1"/>
    <col min="2053" max="2054" width="14.42578125" style="107" customWidth="1"/>
    <col min="2055" max="2055" width="11.5703125" style="107" bestFit="1" customWidth="1"/>
    <col min="2056" max="2056" width="0.140625" style="107" customWidth="1"/>
    <col min="2057" max="2057" width="9.140625" style="107"/>
    <col min="2058" max="2058" width="14.28515625" style="107" bestFit="1" customWidth="1"/>
    <col min="2059" max="2304" width="9.140625" style="107"/>
    <col min="2305" max="2305" width="8" style="107" customWidth="1"/>
    <col min="2306" max="2306" width="32.85546875" style="107" customWidth="1"/>
    <col min="2307" max="2307" width="0" style="107" hidden="1" customWidth="1"/>
    <col min="2308" max="2308" width="14.140625" style="107" customWidth="1"/>
    <col min="2309" max="2310" width="14.42578125" style="107" customWidth="1"/>
    <col min="2311" max="2311" width="11.5703125" style="107" bestFit="1" customWidth="1"/>
    <col min="2312" max="2312" width="0.140625" style="107" customWidth="1"/>
    <col min="2313" max="2313" width="9.140625" style="107"/>
    <col min="2314" max="2314" width="14.28515625" style="107" bestFit="1" customWidth="1"/>
    <col min="2315" max="2560" width="9.140625" style="107"/>
    <col min="2561" max="2561" width="8" style="107" customWidth="1"/>
    <col min="2562" max="2562" width="32.85546875" style="107" customWidth="1"/>
    <col min="2563" max="2563" width="0" style="107" hidden="1" customWidth="1"/>
    <col min="2564" max="2564" width="14.140625" style="107" customWidth="1"/>
    <col min="2565" max="2566" width="14.42578125" style="107" customWidth="1"/>
    <col min="2567" max="2567" width="11.5703125" style="107" bestFit="1" customWidth="1"/>
    <col min="2568" max="2568" width="0.140625" style="107" customWidth="1"/>
    <col min="2569" max="2569" width="9.140625" style="107"/>
    <col min="2570" max="2570" width="14.28515625" style="107" bestFit="1" customWidth="1"/>
    <col min="2571" max="2816" width="9.140625" style="107"/>
    <col min="2817" max="2817" width="8" style="107" customWidth="1"/>
    <col min="2818" max="2818" width="32.85546875" style="107" customWidth="1"/>
    <col min="2819" max="2819" width="0" style="107" hidden="1" customWidth="1"/>
    <col min="2820" max="2820" width="14.140625" style="107" customWidth="1"/>
    <col min="2821" max="2822" width="14.42578125" style="107" customWidth="1"/>
    <col min="2823" max="2823" width="11.5703125" style="107" bestFit="1" customWidth="1"/>
    <col min="2824" max="2824" width="0.140625" style="107" customWidth="1"/>
    <col min="2825" max="2825" width="9.140625" style="107"/>
    <col min="2826" max="2826" width="14.28515625" style="107" bestFit="1" customWidth="1"/>
    <col min="2827" max="3072" width="9.140625" style="107"/>
    <col min="3073" max="3073" width="8" style="107" customWidth="1"/>
    <col min="3074" max="3074" width="32.85546875" style="107" customWidth="1"/>
    <col min="3075" max="3075" width="0" style="107" hidden="1" customWidth="1"/>
    <col min="3076" max="3076" width="14.140625" style="107" customWidth="1"/>
    <col min="3077" max="3078" width="14.42578125" style="107" customWidth="1"/>
    <col min="3079" max="3079" width="11.5703125" style="107" bestFit="1" customWidth="1"/>
    <col min="3080" max="3080" width="0.140625" style="107" customWidth="1"/>
    <col min="3081" max="3081" width="9.140625" style="107"/>
    <col min="3082" max="3082" width="14.28515625" style="107" bestFit="1" customWidth="1"/>
    <col min="3083" max="3328" width="9.140625" style="107"/>
    <col min="3329" max="3329" width="8" style="107" customWidth="1"/>
    <col min="3330" max="3330" width="32.85546875" style="107" customWidth="1"/>
    <col min="3331" max="3331" width="0" style="107" hidden="1" customWidth="1"/>
    <col min="3332" max="3332" width="14.140625" style="107" customWidth="1"/>
    <col min="3333" max="3334" width="14.42578125" style="107" customWidth="1"/>
    <col min="3335" max="3335" width="11.5703125" style="107" bestFit="1" customWidth="1"/>
    <col min="3336" max="3336" width="0.140625" style="107" customWidth="1"/>
    <col min="3337" max="3337" width="9.140625" style="107"/>
    <col min="3338" max="3338" width="14.28515625" style="107" bestFit="1" customWidth="1"/>
    <col min="3339" max="3584" width="9.140625" style="107"/>
    <col min="3585" max="3585" width="8" style="107" customWidth="1"/>
    <col min="3586" max="3586" width="32.85546875" style="107" customWidth="1"/>
    <col min="3587" max="3587" width="0" style="107" hidden="1" customWidth="1"/>
    <col min="3588" max="3588" width="14.140625" style="107" customWidth="1"/>
    <col min="3589" max="3590" width="14.42578125" style="107" customWidth="1"/>
    <col min="3591" max="3591" width="11.5703125" style="107" bestFit="1" customWidth="1"/>
    <col min="3592" max="3592" width="0.140625" style="107" customWidth="1"/>
    <col min="3593" max="3593" width="9.140625" style="107"/>
    <col min="3594" max="3594" width="14.28515625" style="107" bestFit="1" customWidth="1"/>
    <col min="3595" max="3840" width="9.140625" style="107"/>
    <col min="3841" max="3841" width="8" style="107" customWidth="1"/>
    <col min="3842" max="3842" width="32.85546875" style="107" customWidth="1"/>
    <col min="3843" max="3843" width="0" style="107" hidden="1" customWidth="1"/>
    <col min="3844" max="3844" width="14.140625" style="107" customWidth="1"/>
    <col min="3845" max="3846" width="14.42578125" style="107" customWidth="1"/>
    <col min="3847" max="3847" width="11.5703125" style="107" bestFit="1" customWidth="1"/>
    <col min="3848" max="3848" width="0.140625" style="107" customWidth="1"/>
    <col min="3849" max="3849" width="9.140625" style="107"/>
    <col min="3850" max="3850" width="14.28515625" style="107" bestFit="1" customWidth="1"/>
    <col min="3851" max="4096" width="9.140625" style="107"/>
    <col min="4097" max="4097" width="8" style="107" customWidth="1"/>
    <col min="4098" max="4098" width="32.85546875" style="107" customWidth="1"/>
    <col min="4099" max="4099" width="0" style="107" hidden="1" customWidth="1"/>
    <col min="4100" max="4100" width="14.140625" style="107" customWidth="1"/>
    <col min="4101" max="4102" width="14.42578125" style="107" customWidth="1"/>
    <col min="4103" max="4103" width="11.5703125" style="107" bestFit="1" customWidth="1"/>
    <col min="4104" max="4104" width="0.140625" style="107" customWidth="1"/>
    <col min="4105" max="4105" width="9.140625" style="107"/>
    <col min="4106" max="4106" width="14.28515625" style="107" bestFit="1" customWidth="1"/>
    <col min="4107" max="4352" width="9.140625" style="107"/>
    <col min="4353" max="4353" width="8" style="107" customWidth="1"/>
    <col min="4354" max="4354" width="32.85546875" style="107" customWidth="1"/>
    <col min="4355" max="4355" width="0" style="107" hidden="1" customWidth="1"/>
    <col min="4356" max="4356" width="14.140625" style="107" customWidth="1"/>
    <col min="4357" max="4358" width="14.42578125" style="107" customWidth="1"/>
    <col min="4359" max="4359" width="11.5703125" style="107" bestFit="1" customWidth="1"/>
    <col min="4360" max="4360" width="0.140625" style="107" customWidth="1"/>
    <col min="4361" max="4361" width="9.140625" style="107"/>
    <col min="4362" max="4362" width="14.28515625" style="107" bestFit="1" customWidth="1"/>
    <col min="4363" max="4608" width="9.140625" style="107"/>
    <col min="4609" max="4609" width="8" style="107" customWidth="1"/>
    <col min="4610" max="4610" width="32.85546875" style="107" customWidth="1"/>
    <col min="4611" max="4611" width="0" style="107" hidden="1" customWidth="1"/>
    <col min="4612" max="4612" width="14.140625" style="107" customWidth="1"/>
    <col min="4613" max="4614" width="14.42578125" style="107" customWidth="1"/>
    <col min="4615" max="4615" width="11.5703125" style="107" bestFit="1" customWidth="1"/>
    <col min="4616" max="4616" width="0.140625" style="107" customWidth="1"/>
    <col min="4617" max="4617" width="9.140625" style="107"/>
    <col min="4618" max="4618" width="14.28515625" style="107" bestFit="1" customWidth="1"/>
    <col min="4619" max="4864" width="9.140625" style="107"/>
    <col min="4865" max="4865" width="8" style="107" customWidth="1"/>
    <col min="4866" max="4866" width="32.85546875" style="107" customWidth="1"/>
    <col min="4867" max="4867" width="0" style="107" hidden="1" customWidth="1"/>
    <col min="4868" max="4868" width="14.140625" style="107" customWidth="1"/>
    <col min="4869" max="4870" width="14.42578125" style="107" customWidth="1"/>
    <col min="4871" max="4871" width="11.5703125" style="107" bestFit="1" customWidth="1"/>
    <col min="4872" max="4872" width="0.140625" style="107" customWidth="1"/>
    <col min="4873" max="4873" width="9.140625" style="107"/>
    <col min="4874" max="4874" width="14.28515625" style="107" bestFit="1" customWidth="1"/>
    <col min="4875" max="5120" width="9.140625" style="107"/>
    <col min="5121" max="5121" width="8" style="107" customWidth="1"/>
    <col min="5122" max="5122" width="32.85546875" style="107" customWidth="1"/>
    <col min="5123" max="5123" width="0" style="107" hidden="1" customWidth="1"/>
    <col min="5124" max="5124" width="14.140625" style="107" customWidth="1"/>
    <col min="5125" max="5126" width="14.42578125" style="107" customWidth="1"/>
    <col min="5127" max="5127" width="11.5703125" style="107" bestFit="1" customWidth="1"/>
    <col min="5128" max="5128" width="0.140625" style="107" customWidth="1"/>
    <col min="5129" max="5129" width="9.140625" style="107"/>
    <col min="5130" max="5130" width="14.28515625" style="107" bestFit="1" customWidth="1"/>
    <col min="5131" max="5376" width="9.140625" style="107"/>
    <col min="5377" max="5377" width="8" style="107" customWidth="1"/>
    <col min="5378" max="5378" width="32.85546875" style="107" customWidth="1"/>
    <col min="5379" max="5379" width="0" style="107" hidden="1" customWidth="1"/>
    <col min="5380" max="5380" width="14.140625" style="107" customWidth="1"/>
    <col min="5381" max="5382" width="14.42578125" style="107" customWidth="1"/>
    <col min="5383" max="5383" width="11.5703125" style="107" bestFit="1" customWidth="1"/>
    <col min="5384" max="5384" width="0.140625" style="107" customWidth="1"/>
    <col min="5385" max="5385" width="9.140625" style="107"/>
    <col min="5386" max="5386" width="14.28515625" style="107" bestFit="1" customWidth="1"/>
    <col min="5387" max="5632" width="9.140625" style="107"/>
    <col min="5633" max="5633" width="8" style="107" customWidth="1"/>
    <col min="5634" max="5634" width="32.85546875" style="107" customWidth="1"/>
    <col min="5635" max="5635" width="0" style="107" hidden="1" customWidth="1"/>
    <col min="5636" max="5636" width="14.140625" style="107" customWidth="1"/>
    <col min="5637" max="5638" width="14.42578125" style="107" customWidth="1"/>
    <col min="5639" max="5639" width="11.5703125" style="107" bestFit="1" customWidth="1"/>
    <col min="5640" max="5640" width="0.140625" style="107" customWidth="1"/>
    <col min="5641" max="5641" width="9.140625" style="107"/>
    <col min="5642" max="5642" width="14.28515625" style="107" bestFit="1" customWidth="1"/>
    <col min="5643" max="5888" width="9.140625" style="107"/>
    <col min="5889" max="5889" width="8" style="107" customWidth="1"/>
    <col min="5890" max="5890" width="32.85546875" style="107" customWidth="1"/>
    <col min="5891" max="5891" width="0" style="107" hidden="1" customWidth="1"/>
    <col min="5892" max="5892" width="14.140625" style="107" customWidth="1"/>
    <col min="5893" max="5894" width="14.42578125" style="107" customWidth="1"/>
    <col min="5895" max="5895" width="11.5703125" style="107" bestFit="1" customWidth="1"/>
    <col min="5896" max="5896" width="0.140625" style="107" customWidth="1"/>
    <col min="5897" max="5897" width="9.140625" style="107"/>
    <col min="5898" max="5898" width="14.28515625" style="107" bestFit="1" customWidth="1"/>
    <col min="5899" max="6144" width="9.140625" style="107"/>
    <col min="6145" max="6145" width="8" style="107" customWidth="1"/>
    <col min="6146" max="6146" width="32.85546875" style="107" customWidth="1"/>
    <col min="6147" max="6147" width="0" style="107" hidden="1" customWidth="1"/>
    <col min="6148" max="6148" width="14.140625" style="107" customWidth="1"/>
    <col min="6149" max="6150" width="14.42578125" style="107" customWidth="1"/>
    <col min="6151" max="6151" width="11.5703125" style="107" bestFit="1" customWidth="1"/>
    <col min="6152" max="6152" width="0.140625" style="107" customWidth="1"/>
    <col min="6153" max="6153" width="9.140625" style="107"/>
    <col min="6154" max="6154" width="14.28515625" style="107" bestFit="1" customWidth="1"/>
    <col min="6155" max="6400" width="9.140625" style="107"/>
    <col min="6401" max="6401" width="8" style="107" customWidth="1"/>
    <col min="6402" max="6402" width="32.85546875" style="107" customWidth="1"/>
    <col min="6403" max="6403" width="0" style="107" hidden="1" customWidth="1"/>
    <col min="6404" max="6404" width="14.140625" style="107" customWidth="1"/>
    <col min="6405" max="6406" width="14.42578125" style="107" customWidth="1"/>
    <col min="6407" max="6407" width="11.5703125" style="107" bestFit="1" customWidth="1"/>
    <col min="6408" max="6408" width="0.140625" style="107" customWidth="1"/>
    <col min="6409" max="6409" width="9.140625" style="107"/>
    <col min="6410" max="6410" width="14.28515625" style="107" bestFit="1" customWidth="1"/>
    <col min="6411" max="6656" width="9.140625" style="107"/>
    <col min="6657" max="6657" width="8" style="107" customWidth="1"/>
    <col min="6658" max="6658" width="32.85546875" style="107" customWidth="1"/>
    <col min="6659" max="6659" width="0" style="107" hidden="1" customWidth="1"/>
    <col min="6660" max="6660" width="14.140625" style="107" customWidth="1"/>
    <col min="6661" max="6662" width="14.42578125" style="107" customWidth="1"/>
    <col min="6663" max="6663" width="11.5703125" style="107" bestFit="1" customWidth="1"/>
    <col min="6664" max="6664" width="0.140625" style="107" customWidth="1"/>
    <col min="6665" max="6665" width="9.140625" style="107"/>
    <col min="6666" max="6666" width="14.28515625" style="107" bestFit="1" customWidth="1"/>
    <col min="6667" max="6912" width="9.140625" style="107"/>
    <col min="6913" max="6913" width="8" style="107" customWidth="1"/>
    <col min="6914" max="6914" width="32.85546875" style="107" customWidth="1"/>
    <col min="6915" max="6915" width="0" style="107" hidden="1" customWidth="1"/>
    <col min="6916" max="6916" width="14.140625" style="107" customWidth="1"/>
    <col min="6917" max="6918" width="14.42578125" style="107" customWidth="1"/>
    <col min="6919" max="6919" width="11.5703125" style="107" bestFit="1" customWidth="1"/>
    <col min="6920" max="6920" width="0.140625" style="107" customWidth="1"/>
    <col min="6921" max="6921" width="9.140625" style="107"/>
    <col min="6922" max="6922" width="14.28515625" style="107" bestFit="1" customWidth="1"/>
    <col min="6923" max="7168" width="9.140625" style="107"/>
    <col min="7169" max="7169" width="8" style="107" customWidth="1"/>
    <col min="7170" max="7170" width="32.85546875" style="107" customWidth="1"/>
    <col min="7171" max="7171" width="0" style="107" hidden="1" customWidth="1"/>
    <col min="7172" max="7172" width="14.140625" style="107" customWidth="1"/>
    <col min="7173" max="7174" width="14.42578125" style="107" customWidth="1"/>
    <col min="7175" max="7175" width="11.5703125" style="107" bestFit="1" customWidth="1"/>
    <col min="7176" max="7176" width="0.140625" style="107" customWidth="1"/>
    <col min="7177" max="7177" width="9.140625" style="107"/>
    <col min="7178" max="7178" width="14.28515625" style="107" bestFit="1" customWidth="1"/>
    <col min="7179" max="7424" width="9.140625" style="107"/>
    <col min="7425" max="7425" width="8" style="107" customWidth="1"/>
    <col min="7426" max="7426" width="32.85546875" style="107" customWidth="1"/>
    <col min="7427" max="7427" width="0" style="107" hidden="1" customWidth="1"/>
    <col min="7428" max="7428" width="14.140625" style="107" customWidth="1"/>
    <col min="7429" max="7430" width="14.42578125" style="107" customWidth="1"/>
    <col min="7431" max="7431" width="11.5703125" style="107" bestFit="1" customWidth="1"/>
    <col min="7432" max="7432" width="0.140625" style="107" customWidth="1"/>
    <col min="7433" max="7433" width="9.140625" style="107"/>
    <col min="7434" max="7434" width="14.28515625" style="107" bestFit="1" customWidth="1"/>
    <col min="7435" max="7680" width="9.140625" style="107"/>
    <col min="7681" max="7681" width="8" style="107" customWidth="1"/>
    <col min="7682" max="7682" width="32.85546875" style="107" customWidth="1"/>
    <col min="7683" max="7683" width="0" style="107" hidden="1" customWidth="1"/>
    <col min="7684" max="7684" width="14.140625" style="107" customWidth="1"/>
    <col min="7685" max="7686" width="14.42578125" style="107" customWidth="1"/>
    <col min="7687" max="7687" width="11.5703125" style="107" bestFit="1" customWidth="1"/>
    <col min="7688" max="7688" width="0.140625" style="107" customWidth="1"/>
    <col min="7689" max="7689" width="9.140625" style="107"/>
    <col min="7690" max="7690" width="14.28515625" style="107" bestFit="1" customWidth="1"/>
    <col min="7691" max="7936" width="9.140625" style="107"/>
    <col min="7937" max="7937" width="8" style="107" customWidth="1"/>
    <col min="7938" max="7938" width="32.85546875" style="107" customWidth="1"/>
    <col min="7939" max="7939" width="0" style="107" hidden="1" customWidth="1"/>
    <col min="7940" max="7940" width="14.140625" style="107" customWidth="1"/>
    <col min="7941" max="7942" width="14.42578125" style="107" customWidth="1"/>
    <col min="7943" max="7943" width="11.5703125" style="107" bestFit="1" customWidth="1"/>
    <col min="7944" max="7944" width="0.140625" style="107" customWidth="1"/>
    <col min="7945" max="7945" width="9.140625" style="107"/>
    <col min="7946" max="7946" width="14.28515625" style="107" bestFit="1" customWidth="1"/>
    <col min="7947" max="8192" width="9.140625" style="107"/>
    <col min="8193" max="8193" width="8" style="107" customWidth="1"/>
    <col min="8194" max="8194" width="32.85546875" style="107" customWidth="1"/>
    <col min="8195" max="8195" width="0" style="107" hidden="1" customWidth="1"/>
    <col min="8196" max="8196" width="14.140625" style="107" customWidth="1"/>
    <col min="8197" max="8198" width="14.42578125" style="107" customWidth="1"/>
    <col min="8199" max="8199" width="11.5703125" style="107" bestFit="1" customWidth="1"/>
    <col min="8200" max="8200" width="0.140625" style="107" customWidth="1"/>
    <col min="8201" max="8201" width="9.140625" style="107"/>
    <col min="8202" max="8202" width="14.28515625" style="107" bestFit="1" customWidth="1"/>
    <col min="8203" max="8448" width="9.140625" style="107"/>
    <col min="8449" max="8449" width="8" style="107" customWidth="1"/>
    <col min="8450" max="8450" width="32.85546875" style="107" customWidth="1"/>
    <col min="8451" max="8451" width="0" style="107" hidden="1" customWidth="1"/>
    <col min="8452" max="8452" width="14.140625" style="107" customWidth="1"/>
    <col min="8453" max="8454" width="14.42578125" style="107" customWidth="1"/>
    <col min="8455" max="8455" width="11.5703125" style="107" bestFit="1" customWidth="1"/>
    <col min="8456" max="8456" width="0.140625" style="107" customWidth="1"/>
    <col min="8457" max="8457" width="9.140625" style="107"/>
    <col min="8458" max="8458" width="14.28515625" style="107" bestFit="1" customWidth="1"/>
    <col min="8459" max="8704" width="9.140625" style="107"/>
    <col min="8705" max="8705" width="8" style="107" customWidth="1"/>
    <col min="8706" max="8706" width="32.85546875" style="107" customWidth="1"/>
    <col min="8707" max="8707" width="0" style="107" hidden="1" customWidth="1"/>
    <col min="8708" max="8708" width="14.140625" style="107" customWidth="1"/>
    <col min="8709" max="8710" width="14.42578125" style="107" customWidth="1"/>
    <col min="8711" max="8711" width="11.5703125" style="107" bestFit="1" customWidth="1"/>
    <col min="8712" max="8712" width="0.140625" style="107" customWidth="1"/>
    <col min="8713" max="8713" width="9.140625" style="107"/>
    <col min="8714" max="8714" width="14.28515625" style="107" bestFit="1" customWidth="1"/>
    <col min="8715" max="8960" width="9.140625" style="107"/>
    <col min="8961" max="8961" width="8" style="107" customWidth="1"/>
    <col min="8962" max="8962" width="32.85546875" style="107" customWidth="1"/>
    <col min="8963" max="8963" width="0" style="107" hidden="1" customWidth="1"/>
    <col min="8964" max="8964" width="14.140625" style="107" customWidth="1"/>
    <col min="8965" max="8966" width="14.42578125" style="107" customWidth="1"/>
    <col min="8967" max="8967" width="11.5703125" style="107" bestFit="1" customWidth="1"/>
    <col min="8968" max="8968" width="0.140625" style="107" customWidth="1"/>
    <col min="8969" max="8969" width="9.140625" style="107"/>
    <col min="8970" max="8970" width="14.28515625" style="107" bestFit="1" customWidth="1"/>
    <col min="8971" max="9216" width="9.140625" style="107"/>
    <col min="9217" max="9217" width="8" style="107" customWidth="1"/>
    <col min="9218" max="9218" width="32.85546875" style="107" customWidth="1"/>
    <col min="9219" max="9219" width="0" style="107" hidden="1" customWidth="1"/>
    <col min="9220" max="9220" width="14.140625" style="107" customWidth="1"/>
    <col min="9221" max="9222" width="14.42578125" style="107" customWidth="1"/>
    <col min="9223" max="9223" width="11.5703125" style="107" bestFit="1" customWidth="1"/>
    <col min="9224" max="9224" width="0.140625" style="107" customWidth="1"/>
    <col min="9225" max="9225" width="9.140625" style="107"/>
    <col min="9226" max="9226" width="14.28515625" style="107" bestFit="1" customWidth="1"/>
    <col min="9227" max="9472" width="9.140625" style="107"/>
    <col min="9473" max="9473" width="8" style="107" customWidth="1"/>
    <col min="9474" max="9474" width="32.85546875" style="107" customWidth="1"/>
    <col min="9475" max="9475" width="0" style="107" hidden="1" customWidth="1"/>
    <col min="9476" max="9476" width="14.140625" style="107" customWidth="1"/>
    <col min="9477" max="9478" width="14.42578125" style="107" customWidth="1"/>
    <col min="9479" max="9479" width="11.5703125" style="107" bestFit="1" customWidth="1"/>
    <col min="9480" max="9480" width="0.140625" style="107" customWidth="1"/>
    <col min="9481" max="9481" width="9.140625" style="107"/>
    <col min="9482" max="9482" width="14.28515625" style="107" bestFit="1" customWidth="1"/>
    <col min="9483" max="9728" width="9.140625" style="107"/>
    <col min="9729" max="9729" width="8" style="107" customWidth="1"/>
    <col min="9730" max="9730" width="32.85546875" style="107" customWidth="1"/>
    <col min="9731" max="9731" width="0" style="107" hidden="1" customWidth="1"/>
    <col min="9732" max="9732" width="14.140625" style="107" customWidth="1"/>
    <col min="9733" max="9734" width="14.42578125" style="107" customWidth="1"/>
    <col min="9735" max="9735" width="11.5703125" style="107" bestFit="1" customWidth="1"/>
    <col min="9736" max="9736" width="0.140625" style="107" customWidth="1"/>
    <col min="9737" max="9737" width="9.140625" style="107"/>
    <col min="9738" max="9738" width="14.28515625" style="107" bestFit="1" customWidth="1"/>
    <col min="9739" max="9984" width="9.140625" style="107"/>
    <col min="9985" max="9985" width="8" style="107" customWidth="1"/>
    <col min="9986" max="9986" width="32.85546875" style="107" customWidth="1"/>
    <col min="9987" max="9987" width="0" style="107" hidden="1" customWidth="1"/>
    <col min="9988" max="9988" width="14.140625" style="107" customWidth="1"/>
    <col min="9989" max="9990" width="14.42578125" style="107" customWidth="1"/>
    <col min="9991" max="9991" width="11.5703125" style="107" bestFit="1" customWidth="1"/>
    <col min="9992" max="9992" width="0.140625" style="107" customWidth="1"/>
    <col min="9993" max="9993" width="9.140625" style="107"/>
    <col min="9994" max="9994" width="14.28515625" style="107" bestFit="1" customWidth="1"/>
    <col min="9995" max="10240" width="9.140625" style="107"/>
    <col min="10241" max="10241" width="8" style="107" customWidth="1"/>
    <col min="10242" max="10242" width="32.85546875" style="107" customWidth="1"/>
    <col min="10243" max="10243" width="0" style="107" hidden="1" customWidth="1"/>
    <col min="10244" max="10244" width="14.140625" style="107" customWidth="1"/>
    <col min="10245" max="10246" width="14.42578125" style="107" customWidth="1"/>
    <col min="10247" max="10247" width="11.5703125" style="107" bestFit="1" customWidth="1"/>
    <col min="10248" max="10248" width="0.140625" style="107" customWidth="1"/>
    <col min="10249" max="10249" width="9.140625" style="107"/>
    <col min="10250" max="10250" width="14.28515625" style="107" bestFit="1" customWidth="1"/>
    <col min="10251" max="10496" width="9.140625" style="107"/>
    <col min="10497" max="10497" width="8" style="107" customWidth="1"/>
    <col min="10498" max="10498" width="32.85546875" style="107" customWidth="1"/>
    <col min="10499" max="10499" width="0" style="107" hidden="1" customWidth="1"/>
    <col min="10500" max="10500" width="14.140625" style="107" customWidth="1"/>
    <col min="10501" max="10502" width="14.42578125" style="107" customWidth="1"/>
    <col min="10503" max="10503" width="11.5703125" style="107" bestFit="1" customWidth="1"/>
    <col min="10504" max="10504" width="0.140625" style="107" customWidth="1"/>
    <col min="10505" max="10505" width="9.140625" style="107"/>
    <col min="10506" max="10506" width="14.28515625" style="107" bestFit="1" customWidth="1"/>
    <col min="10507" max="10752" width="9.140625" style="107"/>
    <col min="10753" max="10753" width="8" style="107" customWidth="1"/>
    <col min="10754" max="10754" width="32.85546875" style="107" customWidth="1"/>
    <col min="10755" max="10755" width="0" style="107" hidden="1" customWidth="1"/>
    <col min="10756" max="10756" width="14.140625" style="107" customWidth="1"/>
    <col min="10757" max="10758" width="14.42578125" style="107" customWidth="1"/>
    <col min="10759" max="10759" width="11.5703125" style="107" bestFit="1" customWidth="1"/>
    <col min="10760" max="10760" width="0.140625" style="107" customWidth="1"/>
    <col min="10761" max="10761" width="9.140625" style="107"/>
    <col min="10762" max="10762" width="14.28515625" style="107" bestFit="1" customWidth="1"/>
    <col min="10763" max="11008" width="9.140625" style="107"/>
    <col min="11009" max="11009" width="8" style="107" customWidth="1"/>
    <col min="11010" max="11010" width="32.85546875" style="107" customWidth="1"/>
    <col min="11011" max="11011" width="0" style="107" hidden="1" customWidth="1"/>
    <col min="11012" max="11012" width="14.140625" style="107" customWidth="1"/>
    <col min="11013" max="11014" width="14.42578125" style="107" customWidth="1"/>
    <col min="11015" max="11015" width="11.5703125" style="107" bestFit="1" customWidth="1"/>
    <col min="11016" max="11016" width="0.140625" style="107" customWidth="1"/>
    <col min="11017" max="11017" width="9.140625" style="107"/>
    <col min="11018" max="11018" width="14.28515625" style="107" bestFit="1" customWidth="1"/>
    <col min="11019" max="11264" width="9.140625" style="107"/>
    <col min="11265" max="11265" width="8" style="107" customWidth="1"/>
    <col min="11266" max="11266" width="32.85546875" style="107" customWidth="1"/>
    <col min="11267" max="11267" width="0" style="107" hidden="1" customWidth="1"/>
    <col min="11268" max="11268" width="14.140625" style="107" customWidth="1"/>
    <col min="11269" max="11270" width="14.42578125" style="107" customWidth="1"/>
    <col min="11271" max="11271" width="11.5703125" style="107" bestFit="1" customWidth="1"/>
    <col min="11272" max="11272" width="0.140625" style="107" customWidth="1"/>
    <col min="11273" max="11273" width="9.140625" style="107"/>
    <col min="11274" max="11274" width="14.28515625" style="107" bestFit="1" customWidth="1"/>
    <col min="11275" max="11520" width="9.140625" style="107"/>
    <col min="11521" max="11521" width="8" style="107" customWidth="1"/>
    <col min="11522" max="11522" width="32.85546875" style="107" customWidth="1"/>
    <col min="11523" max="11523" width="0" style="107" hidden="1" customWidth="1"/>
    <col min="11524" max="11524" width="14.140625" style="107" customWidth="1"/>
    <col min="11525" max="11526" width="14.42578125" style="107" customWidth="1"/>
    <col min="11527" max="11527" width="11.5703125" style="107" bestFit="1" customWidth="1"/>
    <col min="11528" max="11528" width="0.140625" style="107" customWidth="1"/>
    <col min="11529" max="11529" width="9.140625" style="107"/>
    <col min="11530" max="11530" width="14.28515625" style="107" bestFit="1" customWidth="1"/>
    <col min="11531" max="11776" width="9.140625" style="107"/>
    <col min="11777" max="11777" width="8" style="107" customWidth="1"/>
    <col min="11778" max="11778" width="32.85546875" style="107" customWidth="1"/>
    <col min="11779" max="11779" width="0" style="107" hidden="1" customWidth="1"/>
    <col min="11780" max="11780" width="14.140625" style="107" customWidth="1"/>
    <col min="11781" max="11782" width="14.42578125" style="107" customWidth="1"/>
    <col min="11783" max="11783" width="11.5703125" style="107" bestFit="1" customWidth="1"/>
    <col min="11784" max="11784" width="0.140625" style="107" customWidth="1"/>
    <col min="11785" max="11785" width="9.140625" style="107"/>
    <col min="11786" max="11786" width="14.28515625" style="107" bestFit="1" customWidth="1"/>
    <col min="11787" max="12032" width="9.140625" style="107"/>
    <col min="12033" max="12033" width="8" style="107" customWidth="1"/>
    <col min="12034" max="12034" width="32.85546875" style="107" customWidth="1"/>
    <col min="12035" max="12035" width="0" style="107" hidden="1" customWidth="1"/>
    <col min="12036" max="12036" width="14.140625" style="107" customWidth="1"/>
    <col min="12037" max="12038" width="14.42578125" style="107" customWidth="1"/>
    <col min="12039" max="12039" width="11.5703125" style="107" bestFit="1" customWidth="1"/>
    <col min="12040" max="12040" width="0.140625" style="107" customWidth="1"/>
    <col min="12041" max="12041" width="9.140625" style="107"/>
    <col min="12042" max="12042" width="14.28515625" style="107" bestFit="1" customWidth="1"/>
    <col min="12043" max="12288" width="9.140625" style="107"/>
    <col min="12289" max="12289" width="8" style="107" customWidth="1"/>
    <col min="12290" max="12290" width="32.85546875" style="107" customWidth="1"/>
    <col min="12291" max="12291" width="0" style="107" hidden="1" customWidth="1"/>
    <col min="12292" max="12292" width="14.140625" style="107" customWidth="1"/>
    <col min="12293" max="12294" width="14.42578125" style="107" customWidth="1"/>
    <col min="12295" max="12295" width="11.5703125" style="107" bestFit="1" customWidth="1"/>
    <col min="12296" max="12296" width="0.140625" style="107" customWidth="1"/>
    <col min="12297" max="12297" width="9.140625" style="107"/>
    <col min="12298" max="12298" width="14.28515625" style="107" bestFit="1" customWidth="1"/>
    <col min="12299" max="12544" width="9.140625" style="107"/>
    <col min="12545" max="12545" width="8" style="107" customWidth="1"/>
    <col min="12546" max="12546" width="32.85546875" style="107" customWidth="1"/>
    <col min="12547" max="12547" width="0" style="107" hidden="1" customWidth="1"/>
    <col min="12548" max="12548" width="14.140625" style="107" customWidth="1"/>
    <col min="12549" max="12550" width="14.42578125" style="107" customWidth="1"/>
    <col min="12551" max="12551" width="11.5703125" style="107" bestFit="1" customWidth="1"/>
    <col min="12552" max="12552" width="0.140625" style="107" customWidth="1"/>
    <col min="12553" max="12553" width="9.140625" style="107"/>
    <col min="12554" max="12554" width="14.28515625" style="107" bestFit="1" customWidth="1"/>
    <col min="12555" max="12800" width="9.140625" style="107"/>
    <col min="12801" max="12801" width="8" style="107" customWidth="1"/>
    <col min="12802" max="12802" width="32.85546875" style="107" customWidth="1"/>
    <col min="12803" max="12803" width="0" style="107" hidden="1" customWidth="1"/>
    <col min="12804" max="12804" width="14.140625" style="107" customWidth="1"/>
    <col min="12805" max="12806" width="14.42578125" style="107" customWidth="1"/>
    <col min="12807" max="12807" width="11.5703125" style="107" bestFit="1" customWidth="1"/>
    <col min="12808" max="12808" width="0.140625" style="107" customWidth="1"/>
    <col min="12809" max="12809" width="9.140625" style="107"/>
    <col min="12810" max="12810" width="14.28515625" style="107" bestFit="1" customWidth="1"/>
    <col min="12811" max="13056" width="9.140625" style="107"/>
    <col min="13057" max="13057" width="8" style="107" customWidth="1"/>
    <col min="13058" max="13058" width="32.85546875" style="107" customWidth="1"/>
    <col min="13059" max="13059" width="0" style="107" hidden="1" customWidth="1"/>
    <col min="13060" max="13060" width="14.140625" style="107" customWidth="1"/>
    <col min="13061" max="13062" width="14.42578125" style="107" customWidth="1"/>
    <col min="13063" max="13063" width="11.5703125" style="107" bestFit="1" customWidth="1"/>
    <col min="13064" max="13064" width="0.140625" style="107" customWidth="1"/>
    <col min="13065" max="13065" width="9.140625" style="107"/>
    <col min="13066" max="13066" width="14.28515625" style="107" bestFit="1" customWidth="1"/>
    <col min="13067" max="13312" width="9.140625" style="107"/>
    <col min="13313" max="13313" width="8" style="107" customWidth="1"/>
    <col min="13314" max="13314" width="32.85546875" style="107" customWidth="1"/>
    <col min="13315" max="13315" width="0" style="107" hidden="1" customWidth="1"/>
    <col min="13316" max="13316" width="14.140625" style="107" customWidth="1"/>
    <col min="13317" max="13318" width="14.42578125" style="107" customWidth="1"/>
    <col min="13319" max="13319" width="11.5703125" style="107" bestFit="1" customWidth="1"/>
    <col min="13320" max="13320" width="0.140625" style="107" customWidth="1"/>
    <col min="13321" max="13321" width="9.140625" style="107"/>
    <col min="13322" max="13322" width="14.28515625" style="107" bestFit="1" customWidth="1"/>
    <col min="13323" max="13568" width="9.140625" style="107"/>
    <col min="13569" max="13569" width="8" style="107" customWidth="1"/>
    <col min="13570" max="13570" width="32.85546875" style="107" customWidth="1"/>
    <col min="13571" max="13571" width="0" style="107" hidden="1" customWidth="1"/>
    <col min="13572" max="13572" width="14.140625" style="107" customWidth="1"/>
    <col min="13573" max="13574" width="14.42578125" style="107" customWidth="1"/>
    <col min="13575" max="13575" width="11.5703125" style="107" bestFit="1" customWidth="1"/>
    <col min="13576" max="13576" width="0.140625" style="107" customWidth="1"/>
    <col min="13577" max="13577" width="9.140625" style="107"/>
    <col min="13578" max="13578" width="14.28515625" style="107" bestFit="1" customWidth="1"/>
    <col min="13579" max="13824" width="9.140625" style="107"/>
    <col min="13825" max="13825" width="8" style="107" customWidth="1"/>
    <col min="13826" max="13826" width="32.85546875" style="107" customWidth="1"/>
    <col min="13827" max="13827" width="0" style="107" hidden="1" customWidth="1"/>
    <col min="13828" max="13828" width="14.140625" style="107" customWidth="1"/>
    <col min="13829" max="13830" width="14.42578125" style="107" customWidth="1"/>
    <col min="13831" max="13831" width="11.5703125" style="107" bestFit="1" customWidth="1"/>
    <col min="13832" max="13832" width="0.140625" style="107" customWidth="1"/>
    <col min="13833" max="13833" width="9.140625" style="107"/>
    <col min="13834" max="13834" width="14.28515625" style="107" bestFit="1" customWidth="1"/>
    <col min="13835" max="14080" width="9.140625" style="107"/>
    <col min="14081" max="14081" width="8" style="107" customWidth="1"/>
    <col min="14082" max="14082" width="32.85546875" style="107" customWidth="1"/>
    <col min="14083" max="14083" width="0" style="107" hidden="1" customWidth="1"/>
    <col min="14084" max="14084" width="14.140625" style="107" customWidth="1"/>
    <col min="14085" max="14086" width="14.42578125" style="107" customWidth="1"/>
    <col min="14087" max="14087" width="11.5703125" style="107" bestFit="1" customWidth="1"/>
    <col min="14088" max="14088" width="0.140625" style="107" customWidth="1"/>
    <col min="14089" max="14089" width="9.140625" style="107"/>
    <col min="14090" max="14090" width="14.28515625" style="107" bestFit="1" customWidth="1"/>
    <col min="14091" max="14336" width="9.140625" style="107"/>
    <col min="14337" max="14337" width="8" style="107" customWidth="1"/>
    <col min="14338" max="14338" width="32.85546875" style="107" customWidth="1"/>
    <col min="14339" max="14339" width="0" style="107" hidden="1" customWidth="1"/>
    <col min="14340" max="14340" width="14.140625" style="107" customWidth="1"/>
    <col min="14341" max="14342" width="14.42578125" style="107" customWidth="1"/>
    <col min="14343" max="14343" width="11.5703125" style="107" bestFit="1" customWidth="1"/>
    <col min="14344" max="14344" width="0.140625" style="107" customWidth="1"/>
    <col min="14345" max="14345" width="9.140625" style="107"/>
    <col min="14346" max="14346" width="14.28515625" style="107" bestFit="1" customWidth="1"/>
    <col min="14347" max="14592" width="9.140625" style="107"/>
    <col min="14593" max="14593" width="8" style="107" customWidth="1"/>
    <col min="14594" max="14594" width="32.85546875" style="107" customWidth="1"/>
    <col min="14595" max="14595" width="0" style="107" hidden="1" customWidth="1"/>
    <col min="14596" max="14596" width="14.140625" style="107" customWidth="1"/>
    <col min="14597" max="14598" width="14.42578125" style="107" customWidth="1"/>
    <col min="14599" max="14599" width="11.5703125" style="107" bestFit="1" customWidth="1"/>
    <col min="14600" max="14600" width="0.140625" style="107" customWidth="1"/>
    <col min="14601" max="14601" width="9.140625" style="107"/>
    <col min="14602" max="14602" width="14.28515625" style="107" bestFit="1" customWidth="1"/>
    <col min="14603" max="14848" width="9.140625" style="107"/>
    <col min="14849" max="14849" width="8" style="107" customWidth="1"/>
    <col min="14850" max="14850" width="32.85546875" style="107" customWidth="1"/>
    <col min="14851" max="14851" width="0" style="107" hidden="1" customWidth="1"/>
    <col min="14852" max="14852" width="14.140625" style="107" customWidth="1"/>
    <col min="14853" max="14854" width="14.42578125" style="107" customWidth="1"/>
    <col min="14855" max="14855" width="11.5703125" style="107" bestFit="1" customWidth="1"/>
    <col min="14856" max="14856" width="0.140625" style="107" customWidth="1"/>
    <col min="14857" max="14857" width="9.140625" style="107"/>
    <col min="14858" max="14858" width="14.28515625" style="107" bestFit="1" customWidth="1"/>
    <col min="14859" max="15104" width="9.140625" style="107"/>
    <col min="15105" max="15105" width="8" style="107" customWidth="1"/>
    <col min="15106" max="15106" width="32.85546875" style="107" customWidth="1"/>
    <col min="15107" max="15107" width="0" style="107" hidden="1" customWidth="1"/>
    <col min="15108" max="15108" width="14.140625" style="107" customWidth="1"/>
    <col min="15109" max="15110" width="14.42578125" style="107" customWidth="1"/>
    <col min="15111" max="15111" width="11.5703125" style="107" bestFit="1" customWidth="1"/>
    <col min="15112" max="15112" width="0.140625" style="107" customWidth="1"/>
    <col min="15113" max="15113" width="9.140625" style="107"/>
    <col min="15114" max="15114" width="14.28515625" style="107" bestFit="1" customWidth="1"/>
    <col min="15115" max="15360" width="9.140625" style="107"/>
    <col min="15361" max="15361" width="8" style="107" customWidth="1"/>
    <col min="15362" max="15362" width="32.85546875" style="107" customWidth="1"/>
    <col min="15363" max="15363" width="0" style="107" hidden="1" customWidth="1"/>
    <col min="15364" max="15364" width="14.140625" style="107" customWidth="1"/>
    <col min="15365" max="15366" width="14.42578125" style="107" customWidth="1"/>
    <col min="15367" max="15367" width="11.5703125" style="107" bestFit="1" customWidth="1"/>
    <col min="15368" max="15368" width="0.140625" style="107" customWidth="1"/>
    <col min="15369" max="15369" width="9.140625" style="107"/>
    <col min="15370" max="15370" width="14.28515625" style="107" bestFit="1" customWidth="1"/>
    <col min="15371" max="15616" width="9.140625" style="107"/>
    <col min="15617" max="15617" width="8" style="107" customWidth="1"/>
    <col min="15618" max="15618" width="32.85546875" style="107" customWidth="1"/>
    <col min="15619" max="15619" width="0" style="107" hidden="1" customWidth="1"/>
    <col min="15620" max="15620" width="14.140625" style="107" customWidth="1"/>
    <col min="15621" max="15622" width="14.42578125" style="107" customWidth="1"/>
    <col min="15623" max="15623" width="11.5703125" style="107" bestFit="1" customWidth="1"/>
    <col min="15624" max="15624" width="0.140625" style="107" customWidth="1"/>
    <col min="15625" max="15625" width="9.140625" style="107"/>
    <col min="15626" max="15626" width="14.28515625" style="107" bestFit="1" customWidth="1"/>
    <col min="15627" max="15872" width="9.140625" style="107"/>
    <col min="15873" max="15873" width="8" style="107" customWidth="1"/>
    <col min="15874" max="15874" width="32.85546875" style="107" customWidth="1"/>
    <col min="15875" max="15875" width="0" style="107" hidden="1" customWidth="1"/>
    <col min="15876" max="15876" width="14.140625" style="107" customWidth="1"/>
    <col min="15877" max="15878" width="14.42578125" style="107" customWidth="1"/>
    <col min="15879" max="15879" width="11.5703125" style="107" bestFit="1" customWidth="1"/>
    <col min="15880" max="15880" width="0.140625" style="107" customWidth="1"/>
    <col min="15881" max="15881" width="9.140625" style="107"/>
    <col min="15882" max="15882" width="14.28515625" style="107" bestFit="1" customWidth="1"/>
    <col min="15883" max="16128" width="9.140625" style="107"/>
    <col min="16129" max="16129" width="8" style="107" customWidth="1"/>
    <col min="16130" max="16130" width="32.85546875" style="107" customWidth="1"/>
    <col min="16131" max="16131" width="0" style="107" hidden="1" customWidth="1"/>
    <col min="16132" max="16132" width="14.140625" style="107" customWidth="1"/>
    <col min="16133" max="16134" width="14.42578125" style="107" customWidth="1"/>
    <col min="16135" max="16135" width="11.5703125" style="107" bestFit="1" customWidth="1"/>
    <col min="16136" max="16136" width="0.140625" style="107" customWidth="1"/>
    <col min="16137" max="16137" width="9.140625" style="107"/>
    <col min="16138" max="16138" width="14.28515625" style="107" bestFit="1" customWidth="1"/>
    <col min="16139" max="16384" width="9.140625" style="107"/>
  </cols>
  <sheetData>
    <row r="1" spans="1:9" ht="15" x14ac:dyDescent="0.25">
      <c r="A1" s="103"/>
      <c r="B1" s="104"/>
      <c r="C1" s="103"/>
      <c r="D1" s="105"/>
      <c r="E1" s="105"/>
      <c r="F1" s="105"/>
      <c r="G1" s="105"/>
      <c r="H1" s="106"/>
    </row>
    <row r="2" spans="1:9" ht="15" x14ac:dyDescent="0.25">
      <c r="A2" s="103"/>
      <c r="B2" s="104"/>
      <c r="C2" s="103"/>
      <c r="D2" s="105"/>
      <c r="E2" s="105"/>
      <c r="F2" s="105"/>
      <c r="G2" s="105"/>
      <c r="H2" s="106"/>
    </row>
    <row r="3" spans="1:9" ht="15" x14ac:dyDescent="0.25">
      <c r="A3" s="103"/>
      <c r="B3" s="104"/>
      <c r="C3" s="103"/>
      <c r="D3" s="105"/>
      <c r="E3" s="105"/>
      <c r="F3" s="105"/>
      <c r="G3" s="105"/>
      <c r="H3" s="106"/>
    </row>
    <row r="4" spans="1:9" ht="15" x14ac:dyDescent="0.25">
      <c r="A4" s="103"/>
      <c r="B4" s="104"/>
      <c r="C4" s="103"/>
      <c r="D4" s="105"/>
      <c r="E4" s="105"/>
      <c r="F4" s="105"/>
      <c r="G4" s="105"/>
      <c r="H4" s="106"/>
    </row>
    <row r="5" spans="1:9" ht="15" x14ac:dyDescent="0.25">
      <c r="A5" s="103"/>
      <c r="B5" s="108"/>
      <c r="C5" s="108"/>
      <c r="D5" s="109" t="s">
        <v>91</v>
      </c>
      <c r="E5" s="108"/>
      <c r="F5" s="108"/>
      <c r="G5" s="103"/>
      <c r="H5" s="106"/>
    </row>
    <row r="6" spans="1:9" ht="15" x14ac:dyDescent="0.25">
      <c r="A6" s="103"/>
      <c r="B6" s="108"/>
      <c r="C6" s="108"/>
      <c r="D6" s="109"/>
      <c r="E6" s="108"/>
      <c r="F6" s="108"/>
      <c r="G6" s="103"/>
      <c r="H6" s="106"/>
    </row>
    <row r="7" spans="1:9" ht="15" x14ac:dyDescent="0.25">
      <c r="A7" s="103"/>
      <c r="B7" s="108"/>
      <c r="C7" s="108"/>
      <c r="D7" s="108"/>
      <c r="E7" s="108"/>
      <c r="F7" s="108"/>
      <c r="G7" s="103"/>
      <c r="H7" s="106"/>
    </row>
    <row r="8" spans="1:9" ht="15" x14ac:dyDescent="0.25">
      <c r="A8" s="104" t="s">
        <v>126</v>
      </c>
      <c r="B8" s="104"/>
      <c r="C8" s="104"/>
      <c r="D8" s="104"/>
      <c r="E8" s="104"/>
      <c r="F8" s="104"/>
      <c r="G8" s="104"/>
      <c r="H8" s="110"/>
      <c r="I8" s="111"/>
    </row>
    <row r="9" spans="1:9" ht="15" x14ac:dyDescent="0.25">
      <c r="A9" s="112" t="s">
        <v>123</v>
      </c>
      <c r="B9" s="104"/>
      <c r="C9" s="104"/>
      <c r="D9" s="104"/>
      <c r="E9" s="104"/>
      <c r="F9" s="104"/>
      <c r="G9" s="104"/>
      <c r="H9" s="110"/>
      <c r="I9" s="111"/>
    </row>
    <row r="10" spans="1:9" ht="15" x14ac:dyDescent="0.25">
      <c r="A10" s="112" t="s">
        <v>124</v>
      </c>
      <c r="B10" s="104"/>
      <c r="C10" s="104"/>
      <c r="D10" s="104"/>
      <c r="E10" s="104"/>
      <c r="F10" s="104"/>
      <c r="G10" s="104"/>
      <c r="H10" s="110"/>
      <c r="I10" s="111"/>
    </row>
    <row r="11" spans="1:9" ht="15" x14ac:dyDescent="0.25">
      <c r="A11" s="112"/>
      <c r="B11" s="103"/>
      <c r="C11" s="103"/>
      <c r="D11" s="104"/>
      <c r="E11" s="103"/>
      <c r="F11" s="103"/>
      <c r="G11" s="103"/>
      <c r="H11" s="110"/>
      <c r="I11" s="111"/>
    </row>
    <row r="12" spans="1:9" ht="15" x14ac:dyDescent="0.25">
      <c r="A12" s="104"/>
      <c r="B12" s="104"/>
      <c r="C12" s="104"/>
      <c r="D12" s="104"/>
      <c r="E12" s="104"/>
      <c r="F12" s="104"/>
      <c r="G12" s="104"/>
      <c r="H12" s="110"/>
      <c r="I12" s="111"/>
    </row>
    <row r="13" spans="1:9" ht="15" x14ac:dyDescent="0.25">
      <c r="A13" s="104"/>
      <c r="B13" s="104"/>
      <c r="C13" s="104"/>
      <c r="D13" s="104"/>
      <c r="E13" s="104"/>
      <c r="F13" s="104"/>
      <c r="G13" s="104"/>
      <c r="H13" s="110"/>
      <c r="I13" s="111"/>
    </row>
    <row r="14" spans="1:9" ht="15" x14ac:dyDescent="0.25">
      <c r="A14" s="108"/>
      <c r="B14" s="104" t="s">
        <v>107</v>
      </c>
      <c r="C14" s="108"/>
      <c r="D14" s="108"/>
      <c r="E14" s="108"/>
      <c r="F14" s="104"/>
      <c r="G14" s="104"/>
      <c r="H14" s="106"/>
    </row>
    <row r="15" spans="1:9" ht="15" x14ac:dyDescent="0.25">
      <c r="A15" s="108"/>
      <c r="B15" s="104" t="s">
        <v>122</v>
      </c>
      <c r="C15" s="113"/>
      <c r="D15" s="103"/>
      <c r="E15" s="108"/>
      <c r="F15" s="103"/>
      <c r="G15" s="104"/>
      <c r="H15" s="106"/>
    </row>
    <row r="16" spans="1:9" ht="15" x14ac:dyDescent="0.25">
      <c r="A16" s="108"/>
      <c r="B16" s="104" t="s">
        <v>125</v>
      </c>
      <c r="C16" s="103"/>
      <c r="D16" s="103"/>
      <c r="E16" s="103"/>
      <c r="F16" s="104"/>
      <c r="G16" s="104"/>
      <c r="H16" s="106"/>
    </row>
    <row r="17" spans="1:8" ht="15" x14ac:dyDescent="0.25">
      <c r="A17" s="103"/>
      <c r="B17" s="108"/>
      <c r="C17" s="108"/>
      <c r="D17" s="108"/>
      <c r="E17" s="114" t="s">
        <v>92</v>
      </c>
      <c r="F17" s="108"/>
      <c r="G17" s="108"/>
      <c r="H17" s="106"/>
    </row>
    <row r="18" spans="1:8" ht="15" x14ac:dyDescent="0.25">
      <c r="A18" s="103"/>
      <c r="B18" s="108"/>
      <c r="C18" s="108"/>
      <c r="D18" s="108"/>
      <c r="E18" s="109" t="s">
        <v>93</v>
      </c>
      <c r="F18" s="108"/>
      <c r="G18" s="108"/>
      <c r="H18" s="106"/>
    </row>
    <row r="19" spans="1:8" ht="15" x14ac:dyDescent="0.25">
      <c r="A19" s="103"/>
      <c r="B19" s="103"/>
      <c r="C19" s="103"/>
      <c r="D19" s="103"/>
      <c r="E19" s="109" t="s">
        <v>118</v>
      </c>
      <c r="F19" s="108"/>
      <c r="G19" s="108"/>
      <c r="H19" s="106"/>
    </row>
    <row r="20" spans="1:8" ht="15" x14ac:dyDescent="0.25">
      <c r="A20" s="103"/>
      <c r="B20" s="108"/>
      <c r="C20" s="108"/>
      <c r="D20" s="108"/>
      <c r="E20" s="108"/>
      <c r="F20" s="108"/>
      <c r="G20" s="108"/>
      <c r="H20" s="106"/>
    </row>
    <row r="21" spans="1:8" ht="15" x14ac:dyDescent="0.25">
      <c r="A21" s="115"/>
      <c r="F21" s="116"/>
      <c r="H21" s="106"/>
    </row>
    <row r="22" spans="1:8" ht="15" x14ac:dyDescent="0.25">
      <c r="A22" s="115"/>
      <c r="B22" s="115"/>
      <c r="C22" s="115"/>
      <c r="D22" s="117"/>
      <c r="E22" s="115"/>
      <c r="F22" s="115"/>
      <c r="G22" s="115"/>
      <c r="H22" s="106"/>
    </row>
    <row r="23" spans="1:8" ht="15" x14ac:dyDescent="0.25">
      <c r="A23" s="115"/>
      <c r="B23" s="115"/>
      <c r="C23" s="115"/>
      <c r="D23" s="115"/>
      <c r="E23" s="115"/>
      <c r="F23" s="115"/>
      <c r="G23" s="115"/>
      <c r="H23" s="106"/>
    </row>
    <row r="24" spans="1:8" ht="15" x14ac:dyDescent="0.25">
      <c r="A24" s="115"/>
      <c r="B24" s="115"/>
      <c r="C24" s="115"/>
      <c r="D24" s="115"/>
      <c r="E24" s="115"/>
      <c r="F24" s="115"/>
      <c r="G24" s="115"/>
      <c r="H24" s="106"/>
    </row>
    <row r="25" spans="1:8" ht="15" x14ac:dyDescent="0.25">
      <c r="B25" s="115"/>
      <c r="C25" s="115"/>
      <c r="D25" s="115"/>
      <c r="E25" s="115"/>
      <c r="F25" s="115"/>
      <c r="G25" s="115"/>
      <c r="H25" s="106"/>
    </row>
    <row r="26" spans="1:8" ht="15" x14ac:dyDescent="0.25">
      <c r="B26" s="115"/>
      <c r="C26" s="115"/>
      <c r="D26" s="115"/>
      <c r="E26" s="115"/>
      <c r="F26" s="115"/>
      <c r="G26" s="115"/>
      <c r="H26" s="106"/>
    </row>
    <row r="27" spans="1:8" ht="14.25" x14ac:dyDescent="0.2">
      <c r="H27" s="106"/>
    </row>
    <row r="28" spans="1:8" ht="14.25" x14ac:dyDescent="0.2">
      <c r="H28" s="106"/>
    </row>
  </sheetData>
  <pageMargins left="0.56000000000000005" right="0.16" top="0.16" bottom="0.17" header="0.16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R34" sqref="R3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prema izvorim</vt:lpstr>
      <vt:lpstr>Rashodi prema funkc. klas</vt:lpstr>
      <vt:lpstr>Račun financiranja</vt:lpstr>
      <vt:lpstr>POSEBNI DIO</vt:lpstr>
      <vt:lpstr>ZADNJA  </vt:lpstr>
      <vt:lpstr>List2</vt:lpstr>
      <vt:lpstr>'ZADNJA 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delo</cp:lastModifiedBy>
  <cp:lastPrinted>2025-12-30T08:52:38Z</cp:lastPrinted>
  <dcterms:created xsi:type="dcterms:W3CDTF">2022-08-12T12:51:27Z</dcterms:created>
  <dcterms:modified xsi:type="dcterms:W3CDTF">2025-12-30T11:08:47Z</dcterms:modified>
</cp:coreProperties>
</file>